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Документация  ОТЧЕТ ИП\2022-2026 гг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calcPr calcId="152511"/>
</workbook>
</file>

<file path=xl/calcChain.xml><?xml version="1.0" encoding="utf-8"?>
<calcChain xmlns="http://schemas.openxmlformats.org/spreadsheetml/2006/main">
  <c r="N344" i="15" l="1"/>
  <c r="N342" i="15"/>
  <c r="N338" i="15" s="1"/>
  <c r="D338" i="15"/>
  <c r="E338" i="15"/>
  <c r="F338" i="15"/>
  <c r="G338" i="15"/>
  <c r="H338" i="15"/>
  <c r="I338" i="15"/>
  <c r="J338" i="15"/>
  <c r="K338" i="15"/>
  <c r="L338" i="15"/>
  <c r="M338" i="15"/>
  <c r="E135" i="15" l="1"/>
  <c r="F135" i="15"/>
  <c r="G135" i="15"/>
  <c r="H135" i="15"/>
  <c r="I135" i="15"/>
  <c r="J135" i="15"/>
  <c r="K135" i="15"/>
  <c r="L135" i="15"/>
  <c r="M135" i="15"/>
  <c r="D135" i="15"/>
  <c r="N227" i="15"/>
  <c r="F189" i="15"/>
  <c r="D391" i="15"/>
  <c r="O344" i="15" l="1"/>
  <c r="M352" i="15"/>
  <c r="M337" i="15" s="1"/>
  <c r="E353" i="15"/>
  <c r="E352" i="15" s="1"/>
  <c r="E337" i="15" s="1"/>
  <c r="F353" i="15"/>
  <c r="F352" i="15" s="1"/>
  <c r="F337" i="15" s="1"/>
  <c r="G353" i="15"/>
  <c r="G352" i="15" s="1"/>
  <c r="G337" i="15" s="1"/>
  <c r="H353" i="15"/>
  <c r="H352" i="15" s="1"/>
  <c r="H337" i="15" s="1"/>
  <c r="I353" i="15"/>
  <c r="I352" i="15" s="1"/>
  <c r="I337" i="15" s="1"/>
  <c r="J353" i="15"/>
  <c r="J352" i="15" s="1"/>
  <c r="J337" i="15" s="1"/>
  <c r="K353" i="15"/>
  <c r="K352" i="15" s="1"/>
  <c r="K337" i="15" s="1"/>
  <c r="L353" i="15"/>
  <c r="L352" i="15" s="1"/>
  <c r="D353" i="15"/>
  <c r="D352" i="15" s="1"/>
  <c r="D344" i="15"/>
  <c r="D337" i="15" l="1"/>
  <c r="D336" i="15" s="1"/>
  <c r="L337" i="15"/>
  <c r="N352" i="15"/>
  <c r="N337" i="15" s="1"/>
  <c r="F187" i="15"/>
  <c r="H187" i="15"/>
  <c r="J187" i="15"/>
  <c r="L187" i="15"/>
  <c r="D187" i="15"/>
  <c r="D166" i="15"/>
  <c r="F166" i="15"/>
  <c r="F163" i="15" s="1"/>
  <c r="D173" i="15"/>
  <c r="F175" i="15"/>
  <c r="H175" i="15" s="1"/>
  <c r="J175" i="15" s="1"/>
  <c r="L175" i="15" s="1"/>
  <c r="F172" i="15"/>
  <c r="H172" i="15" s="1"/>
  <c r="J172" i="15" s="1"/>
  <c r="L172" i="15" s="1"/>
  <c r="F173" i="15"/>
  <c r="H173" i="15" s="1"/>
  <c r="J173" i="15" s="1"/>
  <c r="L173" i="15" s="1"/>
  <c r="F174" i="15"/>
  <c r="H174" i="15" s="1"/>
  <c r="J174" i="15" s="1"/>
  <c r="L174" i="15" s="1"/>
  <c r="D172" i="15"/>
  <c r="F171" i="15"/>
  <c r="H171" i="15" s="1"/>
  <c r="J171" i="15" s="1"/>
  <c r="L171" i="15" s="1"/>
  <c r="F170" i="15"/>
  <c r="H170" i="15" s="1"/>
  <c r="J170" i="15" s="1"/>
  <c r="L170" i="15" s="1"/>
  <c r="D171" i="15"/>
  <c r="D170" i="15"/>
  <c r="F162" i="15"/>
  <c r="H162" i="15" s="1"/>
  <c r="D162" i="15"/>
  <c r="N213" i="15"/>
  <c r="F212" i="15"/>
  <c r="F211" i="15" s="1"/>
  <c r="H212" i="15"/>
  <c r="H211" i="15" s="1"/>
  <c r="J212" i="15"/>
  <c r="J211" i="15" s="1"/>
  <c r="L212" i="15"/>
  <c r="L211" i="15" s="1"/>
  <c r="E211" i="15"/>
  <c r="G211" i="15"/>
  <c r="I211" i="15"/>
  <c r="K211" i="15"/>
  <c r="M211" i="15"/>
  <c r="D212" i="15"/>
  <c r="D211" i="15" s="1"/>
  <c r="E186" i="15"/>
  <c r="E179" i="15"/>
  <c r="F179" i="15"/>
  <c r="G179" i="15"/>
  <c r="H179" i="15"/>
  <c r="I179" i="15"/>
  <c r="J179" i="15"/>
  <c r="K179" i="15"/>
  <c r="L179" i="15"/>
  <c r="M179" i="15"/>
  <c r="D179" i="15"/>
  <c r="D160" i="15"/>
  <c r="D153" i="15"/>
  <c r="D151" i="15"/>
  <c r="J162" i="15" l="1"/>
  <c r="L162" i="15" s="1"/>
  <c r="N212" i="15"/>
  <c r="H166" i="15"/>
  <c r="N336" i="15"/>
  <c r="O227" i="15"/>
  <c r="E313" i="15"/>
  <c r="G313" i="15"/>
  <c r="I313" i="15"/>
  <c r="K313" i="15"/>
  <c r="M313" i="15"/>
  <c r="N330" i="15"/>
  <c r="N310" i="15"/>
  <c r="F312" i="15"/>
  <c r="H312" i="15" s="1"/>
  <c r="J312" i="15" s="1"/>
  <c r="L312" i="15" s="1"/>
  <c r="E253" i="15"/>
  <c r="F253" i="15"/>
  <c r="G253" i="15"/>
  <c r="H253" i="15"/>
  <c r="I253" i="15"/>
  <c r="J253" i="15"/>
  <c r="K253" i="15"/>
  <c r="L253" i="15"/>
  <c r="M253" i="15"/>
  <c r="D253" i="15"/>
  <c r="D230" i="15"/>
  <c r="E230" i="15"/>
  <c r="G230" i="15"/>
  <c r="I230" i="15"/>
  <c r="F108" i="15"/>
  <c r="F114" i="15"/>
  <c r="D114" i="15"/>
  <c r="D108" i="15"/>
  <c r="D98" i="15"/>
  <c r="H114" i="15"/>
  <c r="J114" i="15" s="1"/>
  <c r="L114" i="15" s="1"/>
  <c r="F98" i="15"/>
  <c r="H98" i="15" s="1"/>
  <c r="J98" i="15" s="1"/>
  <c r="L98" i="15" s="1"/>
  <c r="D110" i="15"/>
  <c r="F104" i="15"/>
  <c r="H104" i="15" s="1"/>
  <c r="J104" i="15" s="1"/>
  <c r="L104" i="15" s="1"/>
  <c r="F101" i="15"/>
  <c r="H101" i="15" s="1"/>
  <c r="J101" i="15" s="1"/>
  <c r="L101" i="15" s="1"/>
  <c r="F100" i="15"/>
  <c r="H100" i="15" s="1"/>
  <c r="J100" i="15" s="1"/>
  <c r="L100" i="15" s="1"/>
  <c r="D104" i="15"/>
  <c r="D100" i="15"/>
  <c r="D101" i="15"/>
  <c r="D99" i="15"/>
  <c r="M93" i="15"/>
  <c r="F93" i="15"/>
  <c r="M99" i="15"/>
  <c r="O54" i="15"/>
  <c r="J77" i="15"/>
  <c r="H69" i="15"/>
  <c r="J69" i="15" s="1"/>
  <c r="L69" i="15" s="1"/>
  <c r="H71" i="15"/>
  <c r="J71" i="15" s="1"/>
  <c r="L71" i="15" s="1"/>
  <c r="F79" i="15"/>
  <c r="H79" i="15" s="1"/>
  <c r="J79" i="15" s="1"/>
  <c r="L79" i="15" s="1"/>
  <c r="F60" i="15"/>
  <c r="H60" i="15" s="1"/>
  <c r="J60" i="15" s="1"/>
  <c r="L60" i="15" s="1"/>
  <c r="F69" i="15"/>
  <c r="F68" i="15"/>
  <c r="H68" i="15" s="1"/>
  <c r="J68" i="15" s="1"/>
  <c r="L68" i="15" s="1"/>
  <c r="F64" i="15"/>
  <c r="H64" i="15" s="1"/>
  <c r="J64" i="15" s="1"/>
  <c r="L64" i="15" s="1"/>
  <c r="F54" i="15"/>
  <c r="F57" i="15"/>
  <c r="H57" i="15" s="1"/>
  <c r="F70" i="15"/>
  <c r="H70" i="15" s="1"/>
  <c r="J70" i="15" s="1"/>
  <c r="L70" i="15" s="1"/>
  <c r="F71" i="15"/>
  <c r="F77" i="15"/>
  <c r="F74" i="15" s="1"/>
  <c r="D79" i="15"/>
  <c r="D54" i="15"/>
  <c r="D64" i="15"/>
  <c r="D57" i="15"/>
  <c r="H74" i="15"/>
  <c r="J74" i="15"/>
  <c r="D74" i="15"/>
  <c r="D70" i="15"/>
  <c r="D71" i="15"/>
  <c r="D69" i="15"/>
  <c r="D68" i="15"/>
  <c r="D60" i="15"/>
  <c r="F56" i="15"/>
  <c r="D56" i="15"/>
  <c r="O57" i="15"/>
  <c r="F36" i="15"/>
  <c r="H36" i="15" s="1"/>
  <c r="F52" i="15"/>
  <c r="H52" i="15" s="1"/>
  <c r="J52" i="15" s="1"/>
  <c r="L52" i="15" s="1"/>
  <c r="E85" i="15"/>
  <c r="F48" i="15"/>
  <c r="H48" i="15" s="1"/>
  <c r="J48" i="15" s="1"/>
  <c r="L48" i="15" s="1"/>
  <c r="D48" i="15"/>
  <c r="H46" i="15"/>
  <c r="J46" i="15" s="1"/>
  <c r="L46" i="15" s="1"/>
  <c r="F46" i="15"/>
  <c r="D46" i="15"/>
  <c r="D52" i="15"/>
  <c r="F42" i="15"/>
  <c r="F160" i="15" s="1"/>
  <c r="F38" i="15"/>
  <c r="F153" i="15" s="1"/>
  <c r="D42" i="15"/>
  <c r="D38" i="15"/>
  <c r="D36" i="15"/>
  <c r="J57" i="15" l="1"/>
  <c r="H56" i="15"/>
  <c r="H55" i="15" s="1"/>
  <c r="H42" i="15"/>
  <c r="H151" i="15"/>
  <c r="H54" i="15"/>
  <c r="J54" i="15" s="1"/>
  <c r="L54" i="15" s="1"/>
  <c r="F118" i="15"/>
  <c r="F128" i="15" s="1"/>
  <c r="J124" i="15"/>
  <c r="J166" i="15"/>
  <c r="H163" i="15"/>
  <c r="H38" i="15"/>
  <c r="F151" i="15"/>
  <c r="J36" i="15"/>
  <c r="H108" i="15"/>
  <c r="N162" i="15"/>
  <c r="M92" i="15"/>
  <c r="N136" i="15"/>
  <c r="O136" i="15"/>
  <c r="N137" i="15"/>
  <c r="O137" i="15"/>
  <c r="O77" i="15"/>
  <c r="N77" i="15"/>
  <c r="O375" i="15"/>
  <c r="N375" i="15"/>
  <c r="J151" i="15" l="1"/>
  <c r="L36" i="15"/>
  <c r="H118" i="15"/>
  <c r="J108" i="15"/>
  <c r="H128" i="15"/>
  <c r="H153" i="15"/>
  <c r="J38" i="15"/>
  <c r="L166" i="15"/>
  <c r="L163" i="15" s="1"/>
  <c r="J163" i="15"/>
  <c r="H160" i="15"/>
  <c r="J42" i="15"/>
  <c r="J56" i="15"/>
  <c r="J55" i="15" s="1"/>
  <c r="L57" i="15"/>
  <c r="N54" i="15"/>
  <c r="O269" i="15"/>
  <c r="M230" i="15"/>
  <c r="O188" i="15"/>
  <c r="O189" i="15"/>
  <c r="N188" i="15"/>
  <c r="N189" i="15"/>
  <c r="D198" i="15"/>
  <c r="E198" i="15"/>
  <c r="F198" i="15"/>
  <c r="G198" i="15"/>
  <c r="H198" i="15"/>
  <c r="I198" i="15"/>
  <c r="J198" i="15"/>
  <c r="K198" i="15"/>
  <c r="M198" i="15"/>
  <c r="L198" i="15"/>
  <c r="M186" i="15"/>
  <c r="M148" i="15"/>
  <c r="L56" i="15" l="1"/>
  <c r="L55" i="15" s="1"/>
  <c r="N57" i="15"/>
  <c r="J160" i="15"/>
  <c r="L42" i="15"/>
  <c r="L160" i="15" s="1"/>
  <c r="J153" i="15"/>
  <c r="L38" i="15"/>
  <c r="L153" i="15" s="1"/>
  <c r="L108" i="15"/>
  <c r="J128" i="15"/>
  <c r="J118" i="15"/>
  <c r="L151" i="15"/>
  <c r="L99" i="15"/>
  <c r="M91" i="15"/>
  <c r="M87" i="15"/>
  <c r="M85" i="15"/>
  <c r="L118" i="15" l="1"/>
  <c r="L128" i="15" s="1"/>
  <c r="K230" i="15"/>
  <c r="K186" i="15"/>
  <c r="K148" i="15"/>
  <c r="K91" i="15"/>
  <c r="K85" i="15"/>
  <c r="K87" i="15"/>
  <c r="K82" i="15" l="1"/>
  <c r="O251" i="15"/>
  <c r="O252" i="15"/>
  <c r="N251" i="15"/>
  <c r="N252" i="15"/>
  <c r="O100" i="15"/>
  <c r="O101" i="15"/>
  <c r="N100" i="15"/>
  <c r="N101" i="15"/>
  <c r="O312" i="15"/>
  <c r="K33" i="15" l="1"/>
  <c r="L33" i="15"/>
  <c r="M33" i="15"/>
  <c r="M82" i="15"/>
  <c r="M43" i="15"/>
  <c r="K43" i="15"/>
  <c r="O46" i="15"/>
  <c r="O48" i="15"/>
  <c r="O52" i="15"/>
  <c r="O56" i="15"/>
  <c r="O60" i="15"/>
  <c r="O64" i="15"/>
  <c r="O68" i="15"/>
  <c r="O69" i="15"/>
  <c r="O70" i="15"/>
  <c r="O71" i="15"/>
  <c r="O72" i="15"/>
  <c r="O74" i="15"/>
  <c r="O79" i="15"/>
  <c r="O104" i="15"/>
  <c r="O108" i="15"/>
  <c r="O114" i="15"/>
  <c r="O138" i="15"/>
  <c r="O151" i="15"/>
  <c r="O153" i="15"/>
  <c r="O166" i="15"/>
  <c r="K161" i="15"/>
  <c r="K218" i="15" s="1"/>
  <c r="O160" i="15"/>
  <c r="G161" i="15"/>
  <c r="H161" i="15"/>
  <c r="I161" i="15"/>
  <c r="M161" i="15"/>
  <c r="O173" i="15"/>
  <c r="O172" i="15"/>
  <c r="O171" i="15"/>
  <c r="O170" i="15"/>
  <c r="O174" i="15"/>
  <c r="O175" i="15"/>
  <c r="O180" i="15"/>
  <c r="N180" i="15"/>
  <c r="O191" i="15"/>
  <c r="N191" i="15"/>
  <c r="O187" i="15"/>
  <c r="O210" i="15"/>
  <c r="O217" i="15"/>
  <c r="O216" i="15"/>
  <c r="N217" i="15"/>
  <c r="O235" i="15"/>
  <c r="O254" i="15"/>
  <c r="O256" i="15"/>
  <c r="O259" i="15"/>
  <c r="N259" i="15"/>
  <c r="O265" i="15"/>
  <c r="O267" i="15"/>
  <c r="N269" i="15"/>
  <c r="O271" i="15"/>
  <c r="N271" i="15"/>
  <c r="O273" i="15"/>
  <c r="O274" i="15"/>
  <c r="O278" i="15"/>
  <c r="O275" i="15" s="1"/>
  <c r="O309" i="15"/>
  <c r="O307" i="15"/>
  <c r="O353" i="15"/>
  <c r="O356" i="15"/>
  <c r="O352" i="15"/>
  <c r="N343" i="15"/>
  <c r="O342" i="15"/>
  <c r="O391" i="15"/>
  <c r="N312" i="15"/>
  <c r="K275" i="15"/>
  <c r="L275" i="15"/>
  <c r="M275" i="15"/>
  <c r="K105" i="15"/>
  <c r="L105" i="15"/>
  <c r="M105" i="15"/>
  <c r="O42" i="15"/>
  <c r="O38" i="15"/>
  <c r="O36" i="15"/>
  <c r="N36" i="15"/>
  <c r="I85" i="15"/>
  <c r="O33" i="15" l="1"/>
  <c r="H105" i="15"/>
  <c r="I87" i="15"/>
  <c r="H87" i="15"/>
  <c r="K78" i="15"/>
  <c r="L78" i="15"/>
  <c r="M78" i="15"/>
  <c r="D78" i="15"/>
  <c r="E78" i="15"/>
  <c r="I73" i="15"/>
  <c r="I53" i="15" s="1"/>
  <c r="J73" i="15"/>
  <c r="K73" i="15"/>
  <c r="L73" i="15"/>
  <c r="M73" i="15"/>
  <c r="O73" i="15" l="1"/>
  <c r="H43" i="15"/>
  <c r="I43" i="15"/>
  <c r="H33" i="15"/>
  <c r="K222" i="15" l="1"/>
  <c r="M222" i="15"/>
  <c r="K219" i="15"/>
  <c r="M219" i="15"/>
  <c r="M218" i="15"/>
  <c r="F161" i="15"/>
  <c r="O110" i="15"/>
  <c r="O105" i="15" s="1"/>
  <c r="G99" i="15"/>
  <c r="F87" i="15"/>
  <c r="F110" i="15" s="1"/>
  <c r="G87" i="15"/>
  <c r="F62" i="15"/>
  <c r="F313" i="15" s="1"/>
  <c r="F336" i="15"/>
  <c r="G336" i="15"/>
  <c r="L336" i="15"/>
  <c r="M336" i="15"/>
  <c r="O338" i="15"/>
  <c r="O337" i="15" s="1"/>
  <c r="O336" i="15" s="1"/>
  <c r="H336" i="15"/>
  <c r="I336" i="15"/>
  <c r="J336" i="15"/>
  <c r="K336" i="15"/>
  <c r="E275" i="15"/>
  <c r="F275" i="15"/>
  <c r="G275" i="15"/>
  <c r="H275" i="15"/>
  <c r="I275" i="15"/>
  <c r="J275" i="15"/>
  <c r="D275" i="15"/>
  <c r="D163" i="15"/>
  <c r="D161" i="15" s="1"/>
  <c r="D118" i="15" l="1"/>
  <c r="D128" i="15" s="1"/>
  <c r="E115" i="15"/>
  <c r="D120" i="15"/>
  <c r="D130" i="15" s="1"/>
  <c r="H120" i="15"/>
  <c r="H130" i="15" s="1"/>
  <c r="J120" i="15"/>
  <c r="J130" i="15" s="1"/>
  <c r="L120" i="15"/>
  <c r="L130" i="15" s="1"/>
  <c r="F124" i="15"/>
  <c r="H124" i="15"/>
  <c r="L124" i="15"/>
  <c r="D124" i="15"/>
  <c r="D134" i="15" s="1"/>
  <c r="D105" i="15"/>
  <c r="F99" i="15"/>
  <c r="H99" i="15"/>
  <c r="I99" i="15"/>
  <c r="J99" i="15"/>
  <c r="K99" i="15"/>
  <c r="O98" i="15"/>
  <c r="E99" i="15"/>
  <c r="E92" i="15" s="1"/>
  <c r="D93" i="15"/>
  <c r="H93" i="15"/>
  <c r="J93" i="15"/>
  <c r="J92" i="15" s="1"/>
  <c r="L93" i="15"/>
  <c r="L92" i="15" s="1"/>
  <c r="D55" i="15"/>
  <c r="F55" i="15"/>
  <c r="D62" i="15"/>
  <c r="D313" i="15" s="1"/>
  <c r="G53" i="15"/>
  <c r="H62" i="15"/>
  <c r="H313" i="15" s="1"/>
  <c r="J62" i="15"/>
  <c r="M53" i="15"/>
  <c r="F73" i="15"/>
  <c r="H73" i="15"/>
  <c r="D73" i="15"/>
  <c r="E53" i="15"/>
  <c r="D125" i="15" l="1"/>
  <c r="L62" i="15"/>
  <c r="L313" i="15" s="1"/>
  <c r="J313" i="15"/>
  <c r="D115" i="15"/>
  <c r="L115" i="15"/>
  <c r="J115" i="15"/>
  <c r="D53" i="15"/>
  <c r="O124" i="15"/>
  <c r="M115" i="15"/>
  <c r="M125" i="15"/>
  <c r="O62" i="15"/>
  <c r="K125" i="15"/>
  <c r="K115" i="15"/>
  <c r="O118" i="15"/>
  <c r="O99" i="15"/>
  <c r="O93" i="15"/>
  <c r="K92" i="15"/>
  <c r="O55" i="15"/>
  <c r="H53" i="15"/>
  <c r="O313" i="15"/>
  <c r="F53" i="15"/>
  <c r="J53" i="15"/>
  <c r="K53" i="15"/>
  <c r="O53" i="15" s="1"/>
  <c r="D43" i="15"/>
  <c r="L53" i="15" l="1"/>
  <c r="N53" i="15"/>
  <c r="O230" i="15"/>
  <c r="I222" i="15"/>
  <c r="I186" i="15"/>
  <c r="I148" i="15"/>
  <c r="I218" i="15" s="1"/>
  <c r="I115" i="15"/>
  <c r="I105" i="15"/>
  <c r="I92" i="15"/>
  <c r="I91" i="15"/>
  <c r="I82" i="15" s="1"/>
  <c r="I78" i="15"/>
  <c r="I33" i="15"/>
  <c r="I219" i="15" l="1"/>
  <c r="I125" i="15"/>
  <c r="G222" i="15"/>
  <c r="G186" i="15"/>
  <c r="O186" i="15" s="1"/>
  <c r="O179" i="15"/>
  <c r="G148" i="15"/>
  <c r="G105" i="15"/>
  <c r="G92" i="15"/>
  <c r="O92" i="15" s="1"/>
  <c r="G91" i="15"/>
  <c r="G85" i="15"/>
  <c r="O85" i="15" s="1"/>
  <c r="G78" i="15"/>
  <c r="O78" i="15" s="1"/>
  <c r="G43" i="15"/>
  <c r="G33" i="15"/>
  <c r="O253" i="15"/>
  <c r="E148" i="15"/>
  <c r="O128" i="15"/>
  <c r="E105" i="15"/>
  <c r="E91" i="15"/>
  <c r="E87" i="15"/>
  <c r="E43" i="15"/>
  <c r="E33" i="15"/>
  <c r="O148" i="15" l="1"/>
  <c r="O87" i="15"/>
  <c r="E82" i="15"/>
  <c r="G82" i="15"/>
  <c r="O82" i="15" s="1"/>
  <c r="O211" i="15"/>
  <c r="G219" i="15"/>
  <c r="G218" i="15"/>
  <c r="O134" i="15"/>
  <c r="E125" i="15"/>
  <c r="O43" i="15"/>
  <c r="O91" i="15"/>
  <c r="E222" i="15"/>
  <c r="O222" i="15" s="1"/>
  <c r="O198" i="15"/>
  <c r="E161" i="15"/>
  <c r="O161" i="15" s="1"/>
  <c r="O163" i="15"/>
  <c r="E219" i="15"/>
  <c r="O219" i="15" s="1"/>
  <c r="E218" i="15" l="1"/>
  <c r="O228" i="15"/>
  <c r="O135" i="15"/>
  <c r="O139" i="15"/>
  <c r="G115" i="15"/>
  <c r="O115" i="15" s="1"/>
  <c r="O120" i="15"/>
  <c r="O218" i="15"/>
  <c r="G226" i="15"/>
  <c r="L230" i="15"/>
  <c r="L222" i="15"/>
  <c r="L161" i="15"/>
  <c r="L91" i="15"/>
  <c r="L87" i="15"/>
  <c r="J230" i="15"/>
  <c r="J186" i="15"/>
  <c r="H115" i="15"/>
  <c r="J105" i="15"/>
  <c r="J91" i="15"/>
  <c r="J87" i="15"/>
  <c r="J85" i="15"/>
  <c r="H230" i="15"/>
  <c r="F230" i="15"/>
  <c r="J33" i="15"/>
  <c r="F33" i="15"/>
  <c r="D186" i="15"/>
  <c r="O226" i="15" l="1"/>
  <c r="F120" i="15"/>
  <c r="F130" i="15" s="1"/>
  <c r="O130" i="15"/>
  <c r="G125" i="15"/>
  <c r="O125" i="15" s="1"/>
  <c r="J219" i="15"/>
  <c r="J82" i="15"/>
  <c r="N391" i="15"/>
  <c r="N42" i="15" l="1"/>
  <c r="N38" i="15"/>
  <c r="N356" i="15"/>
  <c r="N353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55" i="15"/>
  <c r="N56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" i="15" l="1"/>
  <c r="N253" i="15"/>
  <c r="J222" i="15"/>
  <c r="H222" i="15"/>
  <c r="F222" i="15"/>
  <c r="L186" i="15"/>
  <c r="L219" i="15" s="1"/>
  <c r="H186" i="15"/>
  <c r="H219" i="15" s="1"/>
  <c r="F186" i="15"/>
  <c r="F219" i="15" s="1"/>
  <c r="L148" i="15"/>
  <c r="L218" i="15" s="1"/>
  <c r="J148" i="15"/>
  <c r="H148" i="15"/>
  <c r="F148" i="15"/>
  <c r="F218" i="15" s="1"/>
  <c r="D148" i="15"/>
  <c r="L134" i="15"/>
  <c r="L125" i="15" s="1"/>
  <c r="L43" i="15"/>
  <c r="J134" i="15"/>
  <c r="J125" i="15" s="1"/>
  <c r="J43" i="15"/>
  <c r="H134" i="15"/>
  <c r="H92" i="15"/>
  <c r="H91" i="15"/>
  <c r="H78" i="15"/>
  <c r="F92" i="15"/>
  <c r="F91" i="15"/>
  <c r="N114" i="15" s="1"/>
  <c r="F78" i="15"/>
  <c r="F43" i="15"/>
  <c r="N99" i="15"/>
  <c r="D91" i="15"/>
  <c r="D87" i="15"/>
  <c r="N87" i="15" s="1"/>
  <c r="D72" i="15"/>
  <c r="F72" i="15" s="1"/>
  <c r="H72" i="15" s="1"/>
  <c r="J72" i="15" s="1"/>
  <c r="L72" i="15" s="1"/>
  <c r="N68" i="15"/>
  <c r="L228" i="15" l="1"/>
  <c r="F228" i="15"/>
  <c r="J161" i="15"/>
  <c r="J218" i="15" s="1"/>
  <c r="J228" i="15" s="1"/>
  <c r="D218" i="15"/>
  <c r="H218" i="15"/>
  <c r="H226" i="15" s="1"/>
  <c r="F226" i="15"/>
  <c r="H228" i="15"/>
  <c r="H125" i="15"/>
  <c r="N186" i="15"/>
  <c r="N211" i="15"/>
  <c r="H85" i="15"/>
  <c r="H82" i="15" s="1"/>
  <c r="D219" i="15"/>
  <c r="F134" i="15"/>
  <c r="N134" i="15" s="1"/>
  <c r="L85" i="15"/>
  <c r="L82" i="15" s="1"/>
  <c r="N130" i="15"/>
  <c r="N148" i="15"/>
  <c r="N120" i="15"/>
  <c r="N72" i="15"/>
  <c r="N91" i="15"/>
  <c r="F85" i="15"/>
  <c r="N163" i="15"/>
  <c r="N198" i="15"/>
  <c r="D222" i="15"/>
  <c r="D92" i="15"/>
  <c r="N92" i="15" s="1"/>
  <c r="D33" i="15"/>
  <c r="J226" i="15" l="1"/>
  <c r="D226" i="15"/>
  <c r="L226" i="15"/>
  <c r="N124" i="15"/>
  <c r="F82" i="15"/>
  <c r="N218" i="15"/>
  <c r="N161" i="15"/>
  <c r="N219" i="15"/>
  <c r="N222" i="15"/>
  <c r="D228" i="15"/>
  <c r="N228" i="15" s="1"/>
  <c r="X39" i="16"/>
  <c r="V39" i="16"/>
  <c r="T39" i="16"/>
  <c r="R39" i="16"/>
  <c r="L39" i="16"/>
  <c r="N226" i="15" l="1"/>
  <c r="N108" i="15"/>
  <c r="N105" i="15" s="1"/>
  <c r="F105" i="15"/>
  <c r="N43" i="15"/>
  <c r="N46" i="15"/>
  <c r="D85" i="15"/>
  <c r="D82" i="15" s="1"/>
  <c r="I89" i="3"/>
  <c r="J89" i="3" s="1"/>
  <c r="J78" i="15"/>
  <c r="N78" i="15" s="1"/>
  <c r="F115" i="15" l="1"/>
  <c r="N115" i="15" s="1"/>
  <c r="N118" i="15"/>
  <c r="N85" i="15"/>
  <c r="N82" i="15"/>
  <c r="F125" i="15" l="1"/>
  <c r="N128" i="15"/>
  <c r="N125" i="15" l="1"/>
  <c r="N135" i="15" l="1"/>
  <c r="N139" i="15"/>
  <c r="N179" i="15"/>
  <c r="E336" i="15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<sst xmlns="http://schemas.openxmlformats.org/spreadsheetml/2006/main" count="4333" uniqueCount="1297">
  <si>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</si>
  <si>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</si>
  <si>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</si>
  <si>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</si>
  <si>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</si>
  <si>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</si>
  <si>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</si>
  <si>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</si>
  <si>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</si>
  <si>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</si>
  <si>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</si>
  <si>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</si>
  <si>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</si>
  <si>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</si>
  <si>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</si>
  <si>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</si>
  <si>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</si>
  <si>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</si>
  <si>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</si>
  <si>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</si>
  <si>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</si>
  <si>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</si>
  <si>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</si>
  <si>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</si>
  <si>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</si>
  <si>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</si>
  <si>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</si>
  <si>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</si>
  <si>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</si>
  <si>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</si>
  <si>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</si>
  <si>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</si>
  <si>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</si>
  <si>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</si>
  <si>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</si>
  <si>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</si>
  <si>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</si>
  <si>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</si>
  <si>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</si>
  <si>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</si>
  <si>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</si>
  <si>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</si>
  <si>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</si>
  <si>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</si>
  <si>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</si>
  <si>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</si>
  <si>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</si>
  <si>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</si>
  <si>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</si>
  <si>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</si>
  <si>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</si>
  <si>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</si>
  <si>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</si>
  <si>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</si>
  <si>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</si>
  <si>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</si>
  <si>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</si>
  <si>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</si>
  <si>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</si>
  <si>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</si>
  <si>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</si>
  <si>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</si>
  <si>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</si>
  <si>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</si>
  <si>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</si>
  <si>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</si>
  <si>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</si>
  <si>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</si>
  <si>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</si>
  <si>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</si>
  <si>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</si>
  <si>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</si>
  <si>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</si>
  <si>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</si>
  <si>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</si>
  <si>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</si>
  <si>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</si>
  <si>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</si>
  <si>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</si>
  <si>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</si>
  <si>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</si>
  <si>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</si>
  <si>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</si>
  <si>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</si>
  <si>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</si>
  <si>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</si>
  <si>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</si>
  <si>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</si>
  <si>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</si>
  <si>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</si>
  <si>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</si>
  <si>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</si>
  <si>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</si>
  <si>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</si>
  <si>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</si>
  <si>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</si>
  <si>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</si>
  <si>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</si>
  <si>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</si>
  <si>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</si>
  <si>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</si>
  <si>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</si>
  <si>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</si>
  <si>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</si>
  <si>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</si>
  <si>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</si>
  <si>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</si>
  <si>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</si>
  <si>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</si>
  <si>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</si>
  <si>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</si>
  <si>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</si>
  <si>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</si>
  <si>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</si>
  <si>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</si>
  <si>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</si>
  <si>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</si>
  <si>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</si>
  <si>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</si>
  <si>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</si>
  <si>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</si>
  <si>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</si>
  <si>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</si>
  <si>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</si>
  <si>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</si>
  <si>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</si>
  <si>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</si>
  <si>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</si>
  <si>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</si>
  <si>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</si>
  <si>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</si>
  <si>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</si>
  <si>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</si>
  <si>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</si>
  <si>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</si>
  <si>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</si>
  <si>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</si>
  <si>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</si>
  <si>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</si>
  <si>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</si>
  <si>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</si>
  <si>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</si>
  <si>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</si>
  <si>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</si>
  <si>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</si>
  <si>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</si>
  <si>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</si>
  <si>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</si>
  <si>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</si>
  <si>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</si>
  <si>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</si>
  <si>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</si>
  <si>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</si>
  <si>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</si>
  <si>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</si>
  <si>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</si>
  <si>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</si>
  <si>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</si>
  <si>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</si>
  <si>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</si>
  <si>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</si>
  <si>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</si>
  <si>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</si>
  <si>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</si>
  <si>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</si>
  <si>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</si>
  <si>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</si>
  <si>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</si>
  <si>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</si>
  <si>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</si>
  <si>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</si>
  <si>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</si>
  <si>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</si>
  <si>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</si>
  <si>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</si>
  <si>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</si>
  <si>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</si>
  <si>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</si>
  <si>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</si>
  <si>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</si>
  <si>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</si>
  <si>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</si>
  <si>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</si>
  <si>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</si>
  <si>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</si>
  <si>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</si>
  <si>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</si>
  <si>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</si>
  <si>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</si>
  <si>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</si>
  <si>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</si>
  <si>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</si>
  <si>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</si>
  <si>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</si>
  <si>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</si>
  <si>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</si>
  <si>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</si>
  <si>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</si>
  <si>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</si>
  <si>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</si>
  <si>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</si>
  <si>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</si>
  <si>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</si>
  <si>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</si>
  <si>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</si>
  <si>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</si>
  <si>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</si>
  <si>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</si>
  <si>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</si>
  <si>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</si>
  <si>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</si>
  <si>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</si>
  <si>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</si>
  <si>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</si>
  <si>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</si>
  <si>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</si>
  <si>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</si>
  <si>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</si>
  <si>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</si>
  <si>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</si>
  <si>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</si>
  <si>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</si>
  <si>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</si>
  <si>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</si>
  <si>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</si>
  <si>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</si>
  <si>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</si>
  <si>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</si>
  <si>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</si>
  <si>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</si>
  <si>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</si>
  <si>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</si>
  <si>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</si>
  <si>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</si>
  <si>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</si>
  <si>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</si>
  <si>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</si>
  <si>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</si>
  <si>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</si>
  <si>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</si>
  <si>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</si>
  <si>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</si>
  <si>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</si>
  <si>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</si>
  <si>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</si>
  <si>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</si>
  <si>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</si>
  <si>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</si>
  <si>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</si>
  <si>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</si>
  <si>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</si>
  <si>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</si>
  <si>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</si>
  <si>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</si>
  <si>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</si>
  <si>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</si>
  <si>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</si>
  <si>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</si>
  <si>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</si>
  <si>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</si>
  <si>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</si>
  <si>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</si>
  <si>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</si>
  <si>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</si>
  <si>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</si>
  <si>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</si>
  <si>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</si>
  <si>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</si>
  <si>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</si>
  <si>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</si>
  <si>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</si>
  <si>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</si>
  <si>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</si>
  <si>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</si>
  <si>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</si>
  <si>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</si>
  <si>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</si>
  <si>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</si>
  <si>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</si>
  <si>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</si>
  <si>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</si>
  <si>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</si>
  <si>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</si>
  <si>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</si>
  <si>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</si>
  <si>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</si>
  <si>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</si>
  <si>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</si>
  <si>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</si>
  <si>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</si>
  <si>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</si>
  <si>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</si>
  <si>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</si>
  <si>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</si>
  <si>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</si>
  <si>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</si>
  <si>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</si>
  <si>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</si>
  <si>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</si>
  <si>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</si>
  <si>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</si>
  <si>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</si>
  <si>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</si>
  <si>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</si>
  <si>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</si>
  <si>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</si>
  <si>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</si>
  <si>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</si>
  <si>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</si>
  <si>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</si>
  <si>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</si>
  <si>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</si>
  <si>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</si>
  <si>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</si>
  <si>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</si>
  <si>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</si>
  <si>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</si>
  <si>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</si>
  <si>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</si>
  <si>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</si>
  <si>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</si>
  <si>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</si>
  <si>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</si>
  <si>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</si>
  <si>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</si>
  <si>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</si>
  <si>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</si>
  <si>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</si>
  <si>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</si>
  <si>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</si>
  <si>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</si>
  <si>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</si>
  <si>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</si>
  <si>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</si>
  <si>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</si>
  <si>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</si>
  <si>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</si>
  <si>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</si>
  <si>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</si>
  <si>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</si>
  <si>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</si>
  <si>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</si>
  <si>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</si>
  <si>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</si>
  <si>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</si>
  <si>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</si>
  <si>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</si>
  <si>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</si>
  <si>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</si>
  <si>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</si>
  <si>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</si>
  <si>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</si>
  <si>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</si>
  <si>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</si>
  <si>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</si>
  <si>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</si>
  <si>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</si>
  <si>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</si>
  <si>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</si>
  <si>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</si>
  <si>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</si>
  <si>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</si>
  <si>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</si>
  <si>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</si>
  <si>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</si>
  <si>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</si>
  <si>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</si>
  <si>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</si>
  <si>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</si>
  <si>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</si>
  <si>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</si>
  <si>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</si>
  <si>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</si>
  <si>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</si>
  <si>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</si>
  <si>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</si>
  <si>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</si>
  <si>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</si>
  <si>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</si>
  <si>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</si>
  <si>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</si>
  <si>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</si>
  <si>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</si>
  <si>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</si>
  <si>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</si>
  <si>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</si>
  <si>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</si>
  <si>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</si>
  <si>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</si>
  <si>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</si>
  <si>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</si>
  <si>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</si>
  <si>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</si>
  <si>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</si>
  <si>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</si>
  <si>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</si>
  <si>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</si>
  <si>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</si>
  <si>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</si>
  <si>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</si>
  <si>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</si>
  <si>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</si>
  <si>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</si>
  <si>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</si>
  <si>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</si>
  <si>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</si>
  <si>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</si>
  <si>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</si>
  <si>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</si>
  <si>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</si>
  <si>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</si>
  <si>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</si>
  <si>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</si>
  <si>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</si>
  <si>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</si>
  <si>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</si>
  <si>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</si>
  <si>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</si>
  <si>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</si>
  <si>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</si>
  <si>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</si>
  <si>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</si>
  <si>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</si>
  <si>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</si>
  <si>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</si>
  <si>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</si>
  <si>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</si>
  <si>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</si>
  <si>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</si>
  <si>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</si>
  <si>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</si>
  <si>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</si>
  <si>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</si>
  <si>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</si>
  <si>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</si>
  <si>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</si>
  <si>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</si>
  <si>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</si>
  <si>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</si>
  <si>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</si>
  <si>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</si>
  <si>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</si>
  <si>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</si>
  <si>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</si>
  <si>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</si>
  <si>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</si>
  <si>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</si>
  <si>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</si>
  <si>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</si>
  <si>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</si>
  <si>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</si>
  <si>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</si>
  <si>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</si>
  <si>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</si>
  <si>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</si>
  <si>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</si>
  <si>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</si>
  <si>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</si>
  <si>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</si>
  <si>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</si>
  <si>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</si>
  <si>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</si>
  <si>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</si>
  <si>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</si>
  <si>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</si>
  <si>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</si>
  <si>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</si>
  <si>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</si>
  <si>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</si>
  <si>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</si>
  <si>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</si>
  <si>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</si>
  <si>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</si>
  <si>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</si>
  <si>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</si>
  <si>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</si>
  <si>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</si>
  <si>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</si>
  <si>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</si>
  <si>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</si>
  <si>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</si>
  <si>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</si>
  <si>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</si>
  <si>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</si>
  <si>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</si>
  <si>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</si>
  <si>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</si>
  <si>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</si>
  <si>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</si>
  <si>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</si>
  <si>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</si>
  <si>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</si>
  <si>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</si>
  <si>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</si>
  <si>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</si>
  <si>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</si>
  <si>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</si>
  <si>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</si>
  <si>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</si>
  <si>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</si>
  <si>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</si>
  <si>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</si>
  <si>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</si>
  <si>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</si>
  <si>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</si>
  <si>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</si>
  <si>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</si>
  <si>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</si>
  <si>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</si>
  <si>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</si>
  <si>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</si>
  <si>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</si>
  <si>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</si>
  <si>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</si>
  <si>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</si>
  <si>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</si>
  <si>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</si>
  <si>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</si>
  <si>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</si>
  <si>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</si>
  <si>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</si>
  <si>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</si>
  <si>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</si>
  <si>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</si>
  <si>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</si>
  <si>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</si>
  <si>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</si>
  <si>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</si>
  <si>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</si>
  <si>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</si>
  <si>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</si>
  <si>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</si>
  <si>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</si>
  <si>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</si>
  <si>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</si>
  <si>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</si>
  <si>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</si>
  <si>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</si>
  <si>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</si>
  <si>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</si>
  <si>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</si>
  <si>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</si>
  <si>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</si>
  <si>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</si>
  <si>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</si>
  <si>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</si>
  <si>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</si>
  <si>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</si>
  <si>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</si>
  <si>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</si>
  <si>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</si>
  <si>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</si>
  <si>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</si>
  <si>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</si>
  <si>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</si>
  <si>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</si>
  <si>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</si>
  <si>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</si>
  <si>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</si>
  <si>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</si>
  <si>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</si>
  <si>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</si>
  <si>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</si>
  <si>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</si>
  <si>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</si>
  <si>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</si>
  <si>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</si>
  <si>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</si>
  <si>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</si>
  <si>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</si>
  <si>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</si>
  <si>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</si>
  <si>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</si>
  <si>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</si>
  <si>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</si>
  <si>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</si>
  <si>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</si>
  <si>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</si>
  <si>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</si>
  <si>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</si>
  <si>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</si>
  <si>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</si>
  <si>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</si>
  <si>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</si>
  <si>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</si>
  <si>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</si>
  <si>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</si>
  <si>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</si>
  <si>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</si>
  <si>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</si>
  <si>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</si>
  <si>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</si>
  <si>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</si>
  <si>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</si>
  <si>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</si>
  <si>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</si>
  <si>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</si>
  <si>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</si>
  <si>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</si>
  <si>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</si>
  <si>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</si>
  <si>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</si>
  <si>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</si>
  <si>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</si>
  <si>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</si>
  <si>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</si>
  <si>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</si>
  <si>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</si>
  <si>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</si>
  <si>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</si>
  <si>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</si>
  <si>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</si>
  <si>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</si>
  <si>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</si>
  <si>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</si>
  <si>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</si>
  <si>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</si>
  <si>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</si>
  <si>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</si>
  <si>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</si>
  <si>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</si>
  <si>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</si>
  <si>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</si>
  <si>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</si>
  <si>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</si>
  <si>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</si>
  <si>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</si>
  <si>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</si>
  <si>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</si>
  <si>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</si>
  <si>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</si>
  <si>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</si>
  <si>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</si>
  <si>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</si>
  <si>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</si>
  <si>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</si>
  <si>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</si>
  <si>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</si>
  <si>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</si>
  <si>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</si>
  <si>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</si>
  <si>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</si>
  <si>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</si>
  <si>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</si>
  <si>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</si>
  <si>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</si>
  <si>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</si>
  <si>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</si>
  <si>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</si>
  <si>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</si>
  <si>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</si>
  <si>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</si>
  <si>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</si>
  <si>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</si>
  <si>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</si>
  <si>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</si>
  <si>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</si>
  <si>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</si>
  <si>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</si>
  <si>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</si>
  <si>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</si>
  <si>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</si>
  <si>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</si>
  <si>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</si>
  <si>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</si>
  <si>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</si>
  <si>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</si>
  <si>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</si>
  <si>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</si>
  <si>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</si>
  <si>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</si>
  <si>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</si>
  <si>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</si>
  <si>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</si>
  <si>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</si>
  <si>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</si>
  <si>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</si>
  <si>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</si>
  <si>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</si>
  <si>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</si>
  <si>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</si>
  <si>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</si>
  <si>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</si>
  <si>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</si>
  <si>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</si>
  <si>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</si>
  <si>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</si>
  <si>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</si>
  <si>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</si>
  <si>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</si>
  <si>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</si>
  <si>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</si>
  <si>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</si>
  <si>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</si>
  <si>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</si>
  <si>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</si>
  <si>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</si>
  <si>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</si>
  <si>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</si>
  <si>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</si>
  <si>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</si>
  <si>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</si>
  <si>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</si>
  <si>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</si>
  <si>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</si>
  <si>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</si>
  <si>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</si>
  <si>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</si>
  <si>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</si>
  <si>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</si>
  <si>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</si>
  <si>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</si>
  <si>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</si>
  <si>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</si>
  <si>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</si>
  <si>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</si>
  <si>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</si>
  <si>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</si>
  <si>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</si>
  <si>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</si>
  <si>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</si>
  <si>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</si>
  <si>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</si>
  <si>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</si>
  <si>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</si>
  <si>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</si>
  <si>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</si>
  <si>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</si>
  <si>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</si>
  <si>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</si>
  <si>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</si>
  <si>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</si>
  <si>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</si>
  <si>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</si>
  <si>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</si>
  <si>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</si>
  <si>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</si>
  <si>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</si>
  <si>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</si>
  <si>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</si>
  <si>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</si>
  <si>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</si>
  <si>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</si>
  <si>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</si>
  <si>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</si>
  <si>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</si>
  <si>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</si>
  <si>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</si>
  <si>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</si>
  <si>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</si>
  <si>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</si>
  <si>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</si>
  <si>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</si>
  <si>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</si>
  <si>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</si>
  <si>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</si>
  <si>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</si>
  <si>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</si>
  <si>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</si>
  <si>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</si>
  <si>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</si>
  <si>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</si>
  <si>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</si>
  <si>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</si>
  <si>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</si>
  <si>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</si>
  <si>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</si>
  <si>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</si>
  <si>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</si>
  <si>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</si>
  <si>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</si>
  <si>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</si>
  <si>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</si>
  <si>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</si>
  <si>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</si>
  <si>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</si>
  <si>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</si>
  <si>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</si>
  <si>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</si>
  <si>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</si>
  <si>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</si>
  <si>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</si>
  <si>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</si>
  <si>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</si>
  <si>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</si>
  <si>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</si>
  <si>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</si>
  <si>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</si>
  <si>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</si>
  <si>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</si>
  <si>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</si>
  <si>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</si>
  <si>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</si>
  <si>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</si>
  <si>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</si>
  <si>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</si>
  <si>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</si>
  <si>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</si>
  <si>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</si>
  <si>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</si>
  <si>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</si>
  <si>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</si>
  <si>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</si>
  <si>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</si>
  <si>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</si>
  <si>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</si>
  <si>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</si>
  <si>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</si>
  <si>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</si>
  <si>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</si>
  <si>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</si>
  <si>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</si>
  <si>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</si>
  <si>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</si>
  <si>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</si>
  <si>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</si>
  <si>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</si>
  <si>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</si>
  <si>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</si>
  <si>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</si>
  <si>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</si>
  <si>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</si>
  <si>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</si>
  <si>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</si>
  <si>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</si>
  <si>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</si>
  <si>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</si>
  <si>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</si>
  <si>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</si>
  <si>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</si>
  <si>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</si>
  <si>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</si>
  <si>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</si>
  <si>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</si>
  <si>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</si>
  <si>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</si>
  <si>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</si>
  <si>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</si>
  <si>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</si>
  <si>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</si>
  <si>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</si>
  <si>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</si>
  <si>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</si>
  <si>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</si>
  <si>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</si>
  <si>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</si>
  <si>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</si>
  <si>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</si>
  <si>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</si>
  <si>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</si>
  <si>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</si>
  <si>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</si>
  <si>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</si>
  <si>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</si>
  <si>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</si>
  <si>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</si>
  <si>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</si>
  <si>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</si>
  <si>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</si>
  <si>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</si>
  <si>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</si>
  <si>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</si>
  <si>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</si>
  <si>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</si>
  <si>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</si>
  <si>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</si>
  <si>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</si>
  <si>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</si>
  <si>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</si>
  <si>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</si>
  <si>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</si>
  <si>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</si>
  <si>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</si>
  <si>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</si>
  <si>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</si>
  <si>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</si>
  <si>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</si>
  <si>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</si>
  <si>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</si>
  <si>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</si>
  <si>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</si>
  <si>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</si>
  <si>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</si>
  <si>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</si>
  <si>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</si>
  <si>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</si>
  <si>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</si>
  <si>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</si>
  <si>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</si>
  <si>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</si>
  <si>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</si>
  <si>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</si>
  <si>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</si>
  <si>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</si>
  <si>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</si>
  <si>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</si>
  <si>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</si>
  <si>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</si>
  <si>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</si>
  <si>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</si>
  <si>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</si>
  <si>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</si>
  <si>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</si>
  <si>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</si>
  <si>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</si>
  <si>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</si>
  <si>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</si>
  <si>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</si>
  <si>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</si>
  <si>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</si>
  <si>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</si>
  <si>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</si>
  <si>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</si>
  <si>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</si>
  <si>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</si>
  <si>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</si>
  <si>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</si>
  <si>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</si>
  <si>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</si>
  <si>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</si>
  <si>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</si>
  <si>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</si>
  <si>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</si>
  <si>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</si>
  <si>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</si>
  <si>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</si>
  <si>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</si>
  <si>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</si>
  <si>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</si>
  <si>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</si>
  <si>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</si>
  <si>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</si>
  <si>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</si>
  <si>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</si>
  <si>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</si>
  <si>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</si>
  <si>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</si>
  <si>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</si>
  <si>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</si>
  <si>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</si>
  <si>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</si>
  <si>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</si>
  <si>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</si>
  <si>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</si>
  <si>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</si>
  <si>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</si>
  <si>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</si>
  <si>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</si>
  <si>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</si>
  <si>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</si>
  <si>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</si>
  <si>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</si>
  <si>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</si>
  <si>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</si>
  <si>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</si>
  <si>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</si>
  <si>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</si>
  <si>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</si>
  <si>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</si>
  <si>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</si>
  <si>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</si>
  <si>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</si>
  <si>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</si>
  <si>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</si>
  <si>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</si>
  <si>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</si>
  <si>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</si>
  <si>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</si>
  <si>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</si>
  <si>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</si>
  <si>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</si>
  <si>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</si>
  <si>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</si>
  <si>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</si>
  <si>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</si>
  <si>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</si>
  <si>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</si>
  <si>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</si>
  <si>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</si>
  <si>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</si>
  <si>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</si>
  <si>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</si>
  <si>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</si>
  <si>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</si>
  <si>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</si>
  <si>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</si>
  <si>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</si>
  <si>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</si>
  <si>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</si>
  <si>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</si>
  <si>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</si>
  <si>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</si>
  <si>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</si>
  <si>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</si>
  <si>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</si>
  <si>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</si>
  <si>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</si>
  <si>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</si>
  <si>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</si>
  <si>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</si>
  <si>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</si>
  <si>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</si>
  <si>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</si>
  <si>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</si>
  <si>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</si>
  <si>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</si>
  <si>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</si>
  <si>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</si>
  <si>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</si>
  <si>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</si>
  <si>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</si>
  <si>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</si>
  <si>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</si>
  <si>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</si>
  <si>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</si>
  <si>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</si>
  <si>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</si>
  <si>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</si>
  <si>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</si>
  <si>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</si>
  <si>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</si>
  <si>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</si>
  <si>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</si>
  <si>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</si>
  <si>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</si>
  <si>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</si>
  <si>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</si>
  <si>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</si>
  <si>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</si>
  <si>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</si>
  <si>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</si>
  <si>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</si>
  <si>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</si>
  <si>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</si>
  <si>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</si>
  <si>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</si>
  <si>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</si>
  <si>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</si>
  <si>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</si>
  <si>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</si>
  <si>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</si>
  <si>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</si>
  <si>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</si>
  <si>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</si>
  <si>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</si>
  <si>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</si>
  <si>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</si>
  <si>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</si>
  <si>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</si>
  <si>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</si>
  <si>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</si>
  <si>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</si>
  <si>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</si>
  <si>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</si>
  <si>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</si>
  <si>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</si>
  <si>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</si>
  <si>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</si>
  <si>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</si>
  <si>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</si>
  <si>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</si>
  <si>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</si>
  <si>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</si>
  <si>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</si>
  <si>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</si>
  <si>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</si>
  <si>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</si>
  <si>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</si>
  <si>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</si>
  <si>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</si>
  <si>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</si>
  <si>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</si>
  <si>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</si>
  <si>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</si>
  <si>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</si>
  <si>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</si>
  <si>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</si>
  <si>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</si>
  <si>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</si>
  <si>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</si>
  <si>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</si>
  <si>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</si>
  <si>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</si>
  <si>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</si>
  <si>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</si>
  <si>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</si>
  <si>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</si>
  <si>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</si>
  <si>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</si>
  <si>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</si>
  <si>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</si>
  <si>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</si>
  <si>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</si>
  <si>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</si>
  <si>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</si>
  <si>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</si>
  <si>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</si>
  <si>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</si>
  <si>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</si>
  <si>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</si>
  <si>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</si>
  <si>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</si>
  <si>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</si>
  <si>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</si>
  <si>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</si>
  <si>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</si>
  <si>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</si>
  <si>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</si>
  <si>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</si>
  <si>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</si>
  <si>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</si>
  <si>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</si>
  <si>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</si>
  <si>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</si>
  <si>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</si>
  <si>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</si>
  <si>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</si>
  <si>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</si>
  <si>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</si>
  <si>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</si>
  <si>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</si>
  <si>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</si>
  <si>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</si>
  <si>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</si>
  <si>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</si>
  <si>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</si>
  <si>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</si>
  <si>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</si>
  <si>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</si>
  <si>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</si>
  <si>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</si>
  <si>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</si>
  <si>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</si>
  <si>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</si>
  <si>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</si>
  <si>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</si>
  <si>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</si>
  <si>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</si>
  <si>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</si>
  <si>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</si>
  <si>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</si>
  <si>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</si>
  <si>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</si>
  <si>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</si>
  <si>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</si>
  <si>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</si>
  <si>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</si>
  <si>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</si>
  <si>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</si>
  <si>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</si>
  <si>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</si>
  <si>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</si>
  <si>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</si>
  <si>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</si>
  <si>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</si>
  <si>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</si>
  <si>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</si>
  <si>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</si>
  <si>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</si>
  <si>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</si>
  <si>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</si>
  <si>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</si>
  <si>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</si>
  <si>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</si>
  <si>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</si>
  <si>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</si>
  <si>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</si>
  <si>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</si>
  <si>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</si>
  <si>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</si>
  <si>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</si>
  <si>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</si>
  <si>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</si>
  <si>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</si>
  <si>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</si>
  <si>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</si>
  <si>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</si>
  <si>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</si>
  <si>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</si>
  <si>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</si>
  <si>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</si>
  <si>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</si>
  <si>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</si>
  <si>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</si>
  <si>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</si>
  <si>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</si>
  <si>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</si>
  <si>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</si>
  <si>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</si>
  <si>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</si>
  <si>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</si>
  <si>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</si>
  <si>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</si>
  <si>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</si>
  <si>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</si>
  <si>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</si>
  <si>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</si>
  <si>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</si>
  <si>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</si>
  <si>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</si>
  <si>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</si>
  <si>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</si>
  <si>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</si>
  <si>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</si>
  <si>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</si>
  <si>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</si>
  <si>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</si>
  <si>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</si>
  <si>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</si>
  <si>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</si>
  <si>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</si>
  <si>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</si>
  <si>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</si>
  <si>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</si>
  <si>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</si>
  <si>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</si>
  <si>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</si>
  <si>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</si>
  <si>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</si>
  <si>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</si>
  <si>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</si>
  <si>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</si>
  <si>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</si>
  <si>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</si>
  <si>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</si>
  <si>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</si>
  <si>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</si>
  <si>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</si>
  <si>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</si>
  <si>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</si>
  <si>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</si>
  <si>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</si>
  <si>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</si>
  <si>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</si>
  <si>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</si>
  <si>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</si>
  <si>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</si>
  <si>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</si>
  <si>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</si>
  <si>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</si>
  <si>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</si>
  <si>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</si>
  <si>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</si>
  <si>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</si>
  <si>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</si>
  <si>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</si>
  <si>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</si>
  <si>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</si>
  <si>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</si>
  <si>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</si>
  <si>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</si>
  <si>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</si>
  <si>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</si>
  <si>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</si>
  <si>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</si>
  <si>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</si>
  <si>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</si>
  <si>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</si>
  <si>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</si>
  <si>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</si>
  <si>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</si>
  <si>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</si>
  <si>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</si>
  <si>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</si>
  <si>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</si>
  <si>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</si>
  <si>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</si>
  <si>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</si>
  <si>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</si>
  <si>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</si>
  <si>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</si>
  <si>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</si>
  <si>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</si>
  <si>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</si>
  <si>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</si>
  <si>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</si>
  <si>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</si>
  <si>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</si>
  <si>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</si>
  <si>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</si>
  <si>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</si>
  <si>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</si>
  <si>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</si>
  <si>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</si>
  <si>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</si>
  <si>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</si>
  <si>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</si>
  <si>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</si>
  <si>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</si>
  <si>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</si>
  <si>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Год раскрытия информации: 2022-2026 годы</t>
  </si>
  <si>
    <t>2022 год</t>
  </si>
  <si>
    <t>2023 год</t>
  </si>
  <si>
    <t>2024 год</t>
  </si>
  <si>
    <t>2025 год</t>
  </si>
  <si>
    <t>2026 год</t>
  </si>
  <si>
    <t xml:space="preserve"> 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</si>
</sst>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  <numFmt numFmtId="181" formatCode="#,##0.0_ ;\-#,##0.0\ "/>
  </numFmts>
  <fonts count="5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5" applyNumberFormat="0" applyAlignment="0" applyProtection="0"/>
    <xf numFmtId="0" fontId="15" fillId="28" borderId="26" applyNumberFormat="0" applyAlignment="0" applyProtection="0"/>
    <xf numFmtId="0" fontId="16" fillId="28" borderId="25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21" fillId="29" borderId="31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32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40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5" applyNumberFormat="0" applyAlignment="0" applyProtection="0"/>
    <xf numFmtId="0" fontId="21" fillId="29" borderId="31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5" applyNumberFormat="0" applyAlignment="0" applyProtection="0"/>
    <xf numFmtId="0" fontId="31" fillId="0" borderId="33" applyNumberFormat="0" applyFill="0" applyAlignment="0" applyProtection="0"/>
    <xf numFmtId="0" fontId="23" fillId="30" borderId="0" applyNumberFormat="0" applyBorder="0" applyAlignment="0" applyProtection="0"/>
    <xf numFmtId="0" fontId="41" fillId="0" borderId="41"/>
    <xf numFmtId="0" fontId="43" fillId="0" borderId="0"/>
    <xf numFmtId="0" fontId="44" fillId="0" borderId="0"/>
    <xf numFmtId="0" fontId="11" fillId="31" borderId="32" applyNumberFormat="0" applyFont="0" applyAlignment="0" applyProtection="0"/>
    <xf numFmtId="0" fontId="15" fillId="28" borderId="26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42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9" applyBorder="0">
      <alignment horizontal="center" vertical="center" wrapText="1"/>
    </xf>
    <xf numFmtId="175" fontId="48" fillId="35" borderId="42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32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21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18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0" fontId="2" fillId="9" borderId="0" xfId="1" applyFont="1" applyFill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2" fillId="9" borderId="0" xfId="1" applyFont="1" applyFill="1" applyAlignment="1">
      <alignment wrapText="1"/>
    </xf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7" borderId="35" xfId="0" applyFill="1" applyBorder="1"/>
    <xf numFmtId="0" fontId="0" fillId="0" borderId="36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5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7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21" xfId="0" applyNumberFormat="1" applyFont="1" applyFill="1" applyBorder="1" applyAlignment="1">
      <alignment horizontal="center" vertical="center"/>
    </xf>
    <xf numFmtId="0" fontId="5" fillId="9" borderId="0" xfId="0" applyFont="1" applyFill="1" applyAlignment="1">
      <alignment horizontal="right" vertical="center"/>
    </xf>
    <xf numFmtId="41" fontId="4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21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9" borderId="0" xfId="1" applyFont="1" applyFill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21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9" borderId="20" xfId="1" applyFont="1" applyFill="1" applyBorder="1" applyAlignment="1">
      <alignment horizontal="center" vertical="center" wrapText="1"/>
    </xf>
    <xf numFmtId="0" fontId="4" fillId="9" borderId="19" xfId="1" applyFont="1" applyFill="1" applyBorder="1" applyAlignment="1">
      <alignment horizontal="center" vertical="center" wrapText="1"/>
    </xf>
    <xf numFmtId="49" fontId="2" fillId="9" borderId="0" xfId="1" applyNumberFormat="1" applyFont="1" applyFill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9" borderId="0" xfId="1" applyFont="1" applyFill="1" applyAlignment="1">
      <alignment wrapText="1"/>
    </xf>
    <xf numFmtId="49" fontId="2" fillId="9" borderId="23" xfId="1" applyNumberFormat="1" applyFont="1" applyFill="1" applyBorder="1" applyAlignment="1">
      <alignment horizontal="center" vertical="center"/>
    </xf>
    <xf numFmtId="0" fontId="2" fillId="9" borderId="43" xfId="1" applyFont="1" applyFill="1" applyBorder="1" applyAlignment="1">
      <alignment horizontal="center" vertical="center" wrapText="1"/>
    </xf>
    <xf numFmtId="49" fontId="2" fillId="9" borderId="43" xfId="1" applyNumberFormat="1" applyFont="1" applyFill="1" applyBorder="1" applyAlignment="1">
      <alignment horizontal="center" vertical="center"/>
    </xf>
    <xf numFmtId="0" fontId="2" fillId="9" borderId="45" xfId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2" fillId="9" borderId="0" xfId="0" applyFont="1" applyFill="1" applyAlignment="1">
      <alignment horizontal="left" vertical="top"/>
    </xf>
    <xf numFmtId="0" fontId="4" fillId="9" borderId="0" xfId="0" applyFont="1" applyFill="1" applyAlignment="1">
      <alignment horizontal="left" vertical="top"/>
    </xf>
    <xf numFmtId="0" fontId="2" fillId="9" borderId="0" xfId="0" applyFont="1" applyFill="1" applyAlignment="1">
      <alignment horizontal="right" vertical="top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/>
    </xf>
    <xf numFmtId="9" fontId="4" fillId="0" borderId="21" xfId="4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177" fontId="53" fillId="0" borderId="21" xfId="0" applyNumberFormat="1" applyFont="1" applyFill="1" applyBorder="1" applyAlignment="1">
      <alignment horizontal="center"/>
    </xf>
    <xf numFmtId="181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/>
    </xf>
    <xf numFmtId="0" fontId="52" fillId="0" borderId="21" xfId="0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/>
    </xf>
    <xf numFmtId="177" fontId="53" fillId="0" borderId="21" xfId="0" applyNumberFormat="1" applyFont="1" applyFill="1" applyBorder="1" applyAlignment="1">
      <alignment horizontal="center" vertical="center"/>
    </xf>
    <xf numFmtId="177" fontId="52" fillId="0" borderId="21" xfId="0" applyNumberFormat="1" applyFont="1" applyFill="1" applyBorder="1" applyAlignment="1">
      <alignment horizontal="center"/>
    </xf>
    <xf numFmtId="178" fontId="53" fillId="0" borderId="21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 wrapText="1"/>
    </xf>
    <xf numFmtId="2" fontId="52" fillId="0" borderId="21" xfId="0" applyNumberFormat="1" applyFont="1" applyFill="1" applyBorder="1" applyAlignment="1">
      <alignment horizontal="center"/>
    </xf>
    <xf numFmtId="0" fontId="53" fillId="0" borderId="21" xfId="0" applyFont="1" applyFill="1" applyBorder="1" applyAlignment="1">
      <alignment horizontal="center"/>
    </xf>
    <xf numFmtId="4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3" fontId="53" fillId="0" borderId="21" xfId="0" applyNumberFormat="1" applyFont="1" applyFill="1" applyBorder="1" applyAlignment="1">
      <alignment horizontal="center" vertical="center"/>
    </xf>
    <xf numFmtId="167" fontId="4" fillId="0" borderId="21" xfId="3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54" fillId="0" borderId="21" xfId="1" applyNumberFormat="1" applyFont="1" applyFill="1" applyBorder="1" applyAlignment="1">
      <alignment horizontal="center" vertical="center"/>
    </xf>
    <xf numFmtId="0" fontId="54" fillId="0" borderId="21" xfId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/>
    </xf>
    <xf numFmtId="179" fontId="52" fillId="0" borderId="21" xfId="0" applyNumberFormat="1" applyFont="1" applyFill="1" applyBorder="1" applyAlignment="1">
      <alignment horizontal="center"/>
    </xf>
    <xf numFmtId="179" fontId="2" fillId="0" borderId="0" xfId="1" applyNumberFormat="1" applyFont="1" applyFill="1" applyAlignment="1">
      <alignment horizontal="center"/>
    </xf>
    <xf numFmtId="180" fontId="2" fillId="0" borderId="21" xfId="0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179" fontId="2" fillId="0" borderId="0" xfId="1" applyNumberFormat="1" applyFont="1" applyFill="1" applyAlignment="1">
      <alignment horizontal="center" vertical="center"/>
    </xf>
    <xf numFmtId="180" fontId="4" fillId="0" borderId="21" xfId="0" applyNumberFormat="1" applyFont="1" applyFill="1" applyBorder="1" applyAlignment="1">
      <alignment horizontal="center" vertical="center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24" xfId="1" applyFont="1" applyFill="1" applyBorder="1" applyAlignment="1">
      <alignment horizontal="center" vertical="center" wrapText="1"/>
    </xf>
    <xf numFmtId="0" fontId="4" fillId="9" borderId="38" xfId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49" fontId="4" fillId="9" borderId="39" xfId="1" applyNumberFormat="1" applyFont="1" applyFill="1" applyBorder="1" applyAlignment="1">
      <alignment horizontal="center" vertical="center" wrapText="1"/>
    </xf>
    <xf numFmtId="49" fontId="4" fillId="9" borderId="23" xfId="1" applyNumberFormat="1" applyFont="1" applyFill="1" applyBorder="1" applyAlignment="1">
      <alignment horizontal="center" vertical="center" wrapText="1"/>
    </xf>
    <xf numFmtId="0" fontId="4" fillId="9" borderId="44" xfId="1" applyFont="1" applyFill="1" applyBorder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right" vertical="center" wrapText="1"/>
    </xf>
    <xf numFmtId="0" fontId="4" fillId="0" borderId="47" xfId="1" applyFont="1" applyFill="1" applyBorder="1" applyAlignment="1">
      <alignment horizontal="right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/>
    </xf>
    <xf numFmtId="0" fontId="4" fillId="0" borderId="51" xfId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  <xf numFmtId="0" fontId="0" fillId="0" borderId="18" xfId="0" applyBorder="1" applyAlignment="1">
      <alignment horizontal="center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08"/>
  <sheetViews>
    <sheetView tabSelected="1" view="pageBreakPreview" topLeftCell="B14" zoomScale="80" zoomScaleNormal="90" zoomScaleSheetLayoutView="80" workbookViewId="0">
      <pane xSplit="1" ySplit="19" topLeftCell="C296" activePane="bottomRight" state="frozen"/>
      <selection activeCell="B21" sqref="B21"/>
      <selection pane="topRight" activeCell="C21" sqref="C21"/>
      <selection pane="bottomLeft" activeCell="B26" sqref="B26"/>
      <selection pane="bottomRight" activeCell="F309" sqref="F309"/>
    </sheetView>
  </sheetViews>
  <sheetFormatPr defaultColWidth="10.28515625" defaultRowHeight="15.75" outlineLevelRow="1"/>
  <cols>
    <col min="1" max="1" width="10.140625" style="56" customWidth="1"/>
    <col min="2" max="2" width="73.85546875" style="55" customWidth="1"/>
    <col min="3" max="3" width="13.85546875" style="54" customWidth="1"/>
    <col min="4" max="4" width="15.28515625" style="52" customWidth="1"/>
    <col min="5" max="5" width="16.85546875" style="52" customWidth="1"/>
    <col min="6" max="6" width="13.140625" style="52" customWidth="1"/>
    <col min="7" max="7" width="16.28515625" style="52" customWidth="1"/>
    <col min="8" max="8" width="12.5703125" style="52" customWidth="1"/>
    <col min="9" max="9" width="16.5703125" style="52" customWidth="1"/>
    <col min="10" max="10" width="14.140625" style="52" customWidth="1"/>
    <col min="11" max="11" width="16.28515625" style="52" customWidth="1"/>
    <col min="12" max="12" width="14" style="52" customWidth="1"/>
    <col min="13" max="13" width="16.42578125" style="52" customWidth="1"/>
    <col min="14" max="14" width="14" style="52" customWidth="1"/>
    <col min="15" max="15" width="17.140625" style="52" customWidth="1"/>
    <col min="16" max="16384" width="10.28515625" style="52"/>
  </cols>
  <sheetData>
    <row r="1" spans="1:15">
      <c r="A1" s="122"/>
    </row>
    <row r="2" spans="1:15" ht="31.5">
      <c r="A2" s="122"/>
      <c r="B2" s="130" t="s">
        <v>1284</v>
      </c>
    </row>
    <row r="3" spans="1:15">
      <c r="A3" s="122"/>
      <c r="B3" s="130"/>
    </row>
    <row r="4" spans="1:15">
      <c r="A4" s="122"/>
      <c r="B4" s="130" t="s">
        <v>1285</v>
      </c>
    </row>
    <row r="5" spans="1:15">
      <c r="A5" s="122"/>
      <c r="B5" s="130"/>
    </row>
    <row r="6" spans="1:15">
      <c r="A6" s="122"/>
      <c r="B6" s="130" t="s">
        <v>1286</v>
      </c>
    </row>
    <row r="7" spans="1:15">
      <c r="A7" s="122"/>
      <c r="B7" s="130"/>
    </row>
    <row r="8" spans="1:15" ht="47.25">
      <c r="A8" s="122"/>
      <c r="B8" s="130" t="s">
        <v>1287</v>
      </c>
    </row>
    <row r="9" spans="1:15" ht="18.75">
      <c r="N9" s="88"/>
      <c r="O9" s="88" t="s">
        <v>998</v>
      </c>
    </row>
    <row r="10" spans="1:15" ht="18.75">
      <c r="N10" s="88"/>
      <c r="O10" s="88" t="s">
        <v>1118</v>
      </c>
    </row>
    <row r="11" spans="1:15" ht="18.75">
      <c r="N11" s="88"/>
      <c r="O11" s="88"/>
    </row>
    <row r="12" spans="1:15">
      <c r="A12" s="179" t="s">
        <v>1280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</row>
    <row r="13" spans="1:15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</row>
    <row r="14" spans="1:15" hidden="1" outlineLevel="1"/>
    <row r="15" spans="1:15" ht="21.75" hidden="1" customHeight="1" outlineLevel="1">
      <c r="A15" s="181" t="s">
        <v>1281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</row>
    <row r="16" spans="1:15" hidden="1" outlineLevel="1">
      <c r="A16" s="182" t="s">
        <v>997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56" ht="15.75" hidden="1" customHeight="1" outlineLevel="1">
      <c r="A17" s="181" t="s">
        <v>1282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</row>
    <row r="18" spans="1:56" ht="20.25" hidden="1" customHeight="1" outlineLevel="1">
      <c r="A18" s="181" t="s">
        <v>1296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56" ht="18.75" hidden="1" customHeight="1" outlineLevel="1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56" hidden="1" outlineLevel="1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</row>
    <row r="21" spans="1:56" outlineLevel="1">
      <c r="A21" s="136"/>
      <c r="B21" s="137" t="s">
        <v>1289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40"/>
    </row>
    <row r="22" spans="1:56" ht="25.5" customHeight="1" outlineLevel="1">
      <c r="A22" s="136"/>
      <c r="B22" s="139" t="s">
        <v>1282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8"/>
      <c r="N22" s="136"/>
    </row>
    <row r="23" spans="1:56" ht="26.25" customHeight="1" outlineLevel="1">
      <c r="A23" s="136"/>
      <c r="B23" s="139" t="s">
        <v>1290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56" ht="22.5" customHeight="1" outlineLevel="1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56" outlineLevel="1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56" outlineLevel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56" outlineLevel="1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56" ht="30.75" customHeight="1" thickBot="1">
      <c r="A28" s="195" t="s">
        <v>996</v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</row>
    <row r="29" spans="1:56" ht="35.25" customHeight="1">
      <c r="A29" s="190" t="s">
        <v>658</v>
      </c>
      <c r="B29" s="192" t="s">
        <v>657</v>
      </c>
      <c r="C29" s="192" t="s">
        <v>656</v>
      </c>
      <c r="D29" s="183" t="s">
        <v>1291</v>
      </c>
      <c r="E29" s="194"/>
      <c r="F29" s="183" t="s">
        <v>1292</v>
      </c>
      <c r="G29" s="194"/>
      <c r="H29" s="183" t="s">
        <v>1293</v>
      </c>
      <c r="I29" s="194"/>
      <c r="J29" s="183" t="s">
        <v>1294</v>
      </c>
      <c r="K29" s="194"/>
      <c r="L29" s="183" t="s">
        <v>1295</v>
      </c>
      <c r="M29" s="194"/>
      <c r="N29" s="183" t="s">
        <v>655</v>
      </c>
      <c r="O29" s="184"/>
    </row>
    <row r="30" spans="1:56" ht="84" customHeight="1" thickBot="1">
      <c r="A30" s="191"/>
      <c r="B30" s="193"/>
      <c r="C30" s="193"/>
      <c r="D30" s="126" t="s">
        <v>1111</v>
      </c>
      <c r="E30" s="126" t="s">
        <v>654</v>
      </c>
      <c r="F30" s="126" t="s">
        <v>1111</v>
      </c>
      <c r="G30" s="126" t="s">
        <v>654</v>
      </c>
      <c r="H30" s="126" t="s">
        <v>1111</v>
      </c>
      <c r="I30" s="126" t="s">
        <v>654</v>
      </c>
      <c r="J30" s="126" t="s">
        <v>1111</v>
      </c>
      <c r="K30" s="126" t="s">
        <v>654</v>
      </c>
      <c r="L30" s="126" t="s">
        <v>1111</v>
      </c>
      <c r="M30" s="126" t="s">
        <v>654</v>
      </c>
      <c r="N30" s="126" t="s">
        <v>1288</v>
      </c>
      <c r="O30" s="127" t="s">
        <v>654</v>
      </c>
      <c r="R30" s="52" t="s">
        <v>1283</v>
      </c>
    </row>
    <row r="31" spans="1:56" s="59" customFormat="1" ht="16.5" thickBot="1">
      <c r="A31" s="131">
        <v>1</v>
      </c>
      <c r="B31" s="132">
        <v>2</v>
      </c>
      <c r="C31" s="132">
        <v>3</v>
      </c>
      <c r="D31" s="133">
        <v>7</v>
      </c>
      <c r="E31" s="132">
        <v>8</v>
      </c>
      <c r="F31" s="132">
        <v>9</v>
      </c>
      <c r="G31" s="133">
        <v>10</v>
      </c>
      <c r="H31" s="132">
        <v>11</v>
      </c>
      <c r="I31" s="132">
        <v>12</v>
      </c>
      <c r="J31" s="133">
        <v>13</v>
      </c>
      <c r="K31" s="132">
        <v>14</v>
      </c>
      <c r="L31" s="132">
        <v>15</v>
      </c>
      <c r="M31" s="133">
        <v>16</v>
      </c>
      <c r="N31" s="132">
        <v>17</v>
      </c>
      <c r="O31" s="134">
        <v>18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</row>
    <row r="32" spans="1:56" s="59" customFormat="1" ht="27.75" customHeight="1">
      <c r="A32" s="185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</row>
    <row r="33" spans="1:15" s="111" customFormat="1">
      <c r="A33" s="141" t="s">
        <v>652</v>
      </c>
      <c r="B33" s="119" t="s">
        <v>995</v>
      </c>
      <c r="C33" s="142" t="s">
        <v>572</v>
      </c>
      <c r="D33" s="150">
        <f t="shared" ref="D33:M33" si="0">D36+D38+D42</f>
        <v>184.22300000000001</v>
      </c>
      <c r="E33" s="150">
        <f t="shared" ref="E33" si="1">E36+E38+E42</f>
        <v>0</v>
      </c>
      <c r="F33" s="150">
        <f t="shared" si="0"/>
        <v>188.12526000000003</v>
      </c>
      <c r="G33" s="150">
        <f t="shared" ref="G33" si="2">G36+G38+G42</f>
        <v>0</v>
      </c>
      <c r="H33" s="150">
        <f>H36+H38+H42</f>
        <v>192.1190952</v>
      </c>
      <c r="I33" s="150">
        <f t="shared" ref="I33" si="3">I36+I38+I42</f>
        <v>0</v>
      </c>
      <c r="J33" s="150">
        <f t="shared" si="0"/>
        <v>196.20727760400001</v>
      </c>
      <c r="K33" s="150">
        <f t="shared" si="0"/>
        <v>0</v>
      </c>
      <c r="L33" s="150">
        <f t="shared" si="0"/>
        <v>200.39270808108003</v>
      </c>
      <c r="M33" s="150">
        <f t="shared" si="0"/>
        <v>0</v>
      </c>
      <c r="N33" s="150">
        <f>N36+N38+N42</f>
        <v>961.06734088507994</v>
      </c>
      <c r="O33" s="150">
        <f>O36+O38+O42</f>
        <v>0</v>
      </c>
    </row>
    <row r="34" spans="1:15" s="110" customFormat="1">
      <c r="A34" s="143" t="s">
        <v>650</v>
      </c>
      <c r="B34" s="118" t="s">
        <v>1119</v>
      </c>
      <c r="C34" s="118" t="s">
        <v>572</v>
      </c>
      <c r="D34" s="58" t="s">
        <v>521</v>
      </c>
      <c r="E34" s="58" t="s">
        <v>521</v>
      </c>
      <c r="F34" s="58" t="s">
        <v>521</v>
      </c>
      <c r="G34" s="58" t="s">
        <v>521</v>
      </c>
      <c r="H34" s="58" t="s">
        <v>521</v>
      </c>
      <c r="I34" s="58" t="s">
        <v>521</v>
      </c>
      <c r="J34" s="58" t="s">
        <v>521</v>
      </c>
      <c r="K34" s="58" t="s">
        <v>521</v>
      </c>
      <c r="L34" s="58" t="s">
        <v>521</v>
      </c>
      <c r="M34" s="58" t="s">
        <v>521</v>
      </c>
      <c r="N34" s="58" t="s">
        <v>521</v>
      </c>
      <c r="O34" s="58" t="s">
        <v>521</v>
      </c>
    </row>
    <row r="35" spans="1:15" s="110" customFormat="1">
      <c r="A35" s="143" t="s">
        <v>636</v>
      </c>
      <c r="B35" s="118" t="s">
        <v>614</v>
      </c>
      <c r="C35" s="118" t="s">
        <v>572</v>
      </c>
      <c r="D35" s="58" t="s">
        <v>521</v>
      </c>
      <c r="E35" s="58" t="s">
        <v>521</v>
      </c>
      <c r="F35" s="58" t="s">
        <v>521</v>
      </c>
      <c r="G35" s="58" t="s">
        <v>521</v>
      </c>
      <c r="H35" s="58" t="s">
        <v>521</v>
      </c>
      <c r="I35" s="58" t="s">
        <v>521</v>
      </c>
      <c r="J35" s="58" t="s">
        <v>521</v>
      </c>
      <c r="K35" s="58" t="s">
        <v>521</v>
      </c>
      <c r="L35" s="58" t="s">
        <v>521</v>
      </c>
      <c r="M35" s="58" t="s">
        <v>521</v>
      </c>
      <c r="N35" s="58" t="s">
        <v>521</v>
      </c>
      <c r="O35" s="58" t="s">
        <v>521</v>
      </c>
    </row>
    <row r="36" spans="1:15" s="110" customFormat="1">
      <c r="A36" s="143" t="s">
        <v>603</v>
      </c>
      <c r="B36" s="118" t="s">
        <v>618</v>
      </c>
      <c r="C36" s="118" t="s">
        <v>572</v>
      </c>
      <c r="D36" s="93">
        <f>176.3*1.01</f>
        <v>178.06300000000002</v>
      </c>
      <c r="E36" s="93"/>
      <c r="F36" s="93">
        <f>D36*1.02</f>
        <v>181.62426000000002</v>
      </c>
      <c r="G36" s="93"/>
      <c r="H36" s="93">
        <f>F36*1.02</f>
        <v>185.25674520000001</v>
      </c>
      <c r="I36" s="93"/>
      <c r="J36" s="93">
        <f>H36*1.02</f>
        <v>188.96188010400002</v>
      </c>
      <c r="K36" s="93"/>
      <c r="L36" s="93">
        <f>J36*1.02</f>
        <v>192.74111770608002</v>
      </c>
      <c r="M36" s="93"/>
      <c r="N36" s="150">
        <f>D36+F36+H36+J36+L36</f>
        <v>926.64700301007997</v>
      </c>
      <c r="O36" s="150">
        <f>E36+G36+I36+K36+M36</f>
        <v>0</v>
      </c>
    </row>
    <row r="37" spans="1:15" s="110" customFormat="1">
      <c r="A37" s="143" t="s">
        <v>601</v>
      </c>
      <c r="B37" s="118" t="s">
        <v>612</v>
      </c>
      <c r="C37" s="118" t="s">
        <v>572</v>
      </c>
      <c r="D37" s="58" t="s">
        <v>521</v>
      </c>
      <c r="E37" s="58"/>
      <c r="F37" s="58" t="s">
        <v>521</v>
      </c>
      <c r="G37" s="58"/>
      <c r="H37" s="58" t="s">
        <v>521</v>
      </c>
      <c r="I37" s="58"/>
      <c r="J37" s="58" t="s">
        <v>521</v>
      </c>
      <c r="K37" s="58"/>
      <c r="L37" s="58" t="s">
        <v>521</v>
      </c>
      <c r="M37" s="58"/>
      <c r="N37" s="150"/>
      <c r="O37" s="58" t="s">
        <v>521</v>
      </c>
    </row>
    <row r="38" spans="1:15" s="110" customFormat="1">
      <c r="A38" s="143" t="s">
        <v>994</v>
      </c>
      <c r="B38" s="118" t="s">
        <v>736</v>
      </c>
      <c r="C38" s="118" t="s">
        <v>572</v>
      </c>
      <c r="D38" s="93">
        <f>0.6*1.1</f>
        <v>0.66</v>
      </c>
      <c r="E38" s="93"/>
      <c r="F38" s="93">
        <f>D38*1.1</f>
        <v>0.72600000000000009</v>
      </c>
      <c r="G38" s="93"/>
      <c r="H38" s="93">
        <f>F38*1.1</f>
        <v>0.7986000000000002</v>
      </c>
      <c r="I38" s="93"/>
      <c r="J38" s="93">
        <f>H38*1.1</f>
        <v>0.87846000000000024</v>
      </c>
      <c r="K38" s="93"/>
      <c r="L38" s="93">
        <f>J38*1.1</f>
        <v>0.96630600000000033</v>
      </c>
      <c r="M38" s="93"/>
      <c r="N38" s="150">
        <f>D38+F38+H38+J38+L38</f>
        <v>4.0293660000000013</v>
      </c>
      <c r="O38" s="150">
        <f>E38+G38+I38+K38+M38</f>
        <v>0</v>
      </c>
    </row>
    <row r="39" spans="1:15" s="110" customFormat="1">
      <c r="A39" s="143" t="s">
        <v>993</v>
      </c>
      <c r="B39" s="118" t="s">
        <v>616</v>
      </c>
      <c r="C39" s="118" t="s">
        <v>572</v>
      </c>
      <c r="D39" s="153" t="s">
        <v>521</v>
      </c>
      <c r="E39" s="153"/>
      <c r="F39" s="153" t="s">
        <v>521</v>
      </c>
      <c r="G39" s="153"/>
      <c r="H39" s="153" t="s">
        <v>521</v>
      </c>
      <c r="I39" s="153"/>
      <c r="J39" s="153" t="s">
        <v>521</v>
      </c>
      <c r="K39" s="153"/>
      <c r="L39" s="153" t="s">
        <v>521</v>
      </c>
      <c r="M39" s="153"/>
      <c r="N39" s="153" t="s">
        <v>521</v>
      </c>
      <c r="O39" s="153" t="s">
        <v>521</v>
      </c>
    </row>
    <row r="40" spans="1:15" s="110" customFormat="1">
      <c r="A40" s="143" t="s">
        <v>992</v>
      </c>
      <c r="B40" s="118" t="s">
        <v>610</v>
      </c>
      <c r="C40" s="118" t="s">
        <v>572</v>
      </c>
      <c r="D40" s="58" t="s">
        <v>521</v>
      </c>
      <c r="E40" s="58"/>
      <c r="F40" s="58" t="s">
        <v>521</v>
      </c>
      <c r="G40" s="58"/>
      <c r="H40" s="58" t="s">
        <v>521</v>
      </c>
      <c r="I40" s="58"/>
      <c r="J40" s="58" t="s">
        <v>521</v>
      </c>
      <c r="K40" s="58"/>
      <c r="L40" s="58" t="s">
        <v>521</v>
      </c>
      <c r="M40" s="58"/>
      <c r="N40" s="58" t="s">
        <v>521</v>
      </c>
      <c r="O40" s="58" t="s">
        <v>521</v>
      </c>
    </row>
    <row r="41" spans="1:15" s="110" customFormat="1" ht="31.5">
      <c r="A41" s="143" t="s">
        <v>991</v>
      </c>
      <c r="B41" s="114" t="s">
        <v>1171</v>
      </c>
      <c r="C41" s="118" t="s">
        <v>572</v>
      </c>
      <c r="D41" s="93" t="s">
        <v>521</v>
      </c>
      <c r="E41" s="93"/>
      <c r="F41" s="93" t="s">
        <v>521</v>
      </c>
      <c r="G41" s="93"/>
      <c r="H41" s="58" t="s">
        <v>521</v>
      </c>
      <c r="I41" s="93"/>
      <c r="J41" s="93" t="s">
        <v>521</v>
      </c>
      <c r="K41" s="93"/>
      <c r="L41" s="93" t="s">
        <v>521</v>
      </c>
      <c r="M41" s="93"/>
      <c r="N41" s="93" t="s">
        <v>521</v>
      </c>
      <c r="O41" s="93" t="s">
        <v>521</v>
      </c>
    </row>
    <row r="42" spans="1:15" s="110" customFormat="1">
      <c r="A42" s="143" t="s">
        <v>990</v>
      </c>
      <c r="B42" s="118" t="s">
        <v>776</v>
      </c>
      <c r="C42" s="118" t="s">
        <v>572</v>
      </c>
      <c r="D42" s="154">
        <f>5*1.1</f>
        <v>5.5</v>
      </c>
      <c r="E42" s="154"/>
      <c r="F42" s="154">
        <f>D42*1.05</f>
        <v>5.7750000000000004</v>
      </c>
      <c r="G42" s="154"/>
      <c r="H42" s="154">
        <f>F42*1.05</f>
        <v>6.0637500000000006</v>
      </c>
      <c r="I42" s="154"/>
      <c r="J42" s="154">
        <f>H42*1.05</f>
        <v>6.3669375000000006</v>
      </c>
      <c r="K42" s="93"/>
      <c r="L42" s="154">
        <f>J42*1.05</f>
        <v>6.6852843750000011</v>
      </c>
      <c r="M42" s="93"/>
      <c r="N42" s="150">
        <f>D42+F42+H42+J42+L42</f>
        <v>30.390971875000005</v>
      </c>
      <c r="O42" s="150">
        <f>E42+G42+I42+K42+M42</f>
        <v>0</v>
      </c>
    </row>
    <row r="43" spans="1:15" s="111" customFormat="1" ht="31.5">
      <c r="A43" s="141" t="s">
        <v>596</v>
      </c>
      <c r="B43" s="119" t="s">
        <v>989</v>
      </c>
      <c r="C43" s="142" t="s">
        <v>572</v>
      </c>
      <c r="D43" s="150">
        <f>D46+D48+D52</f>
        <v>150.79800000000003</v>
      </c>
      <c r="E43" s="150">
        <f t="shared" ref="E43" si="4">E46+E48+E52</f>
        <v>0</v>
      </c>
      <c r="F43" s="150">
        <f t="shared" ref="F43:M43" si="5">F46+F48+F52</f>
        <v>154.21401000000003</v>
      </c>
      <c r="G43" s="150">
        <f t="shared" ref="G43" si="6">G46+G48+G52</f>
        <v>0</v>
      </c>
      <c r="H43" s="150">
        <f>H46+H48+H52</f>
        <v>157.72968270000004</v>
      </c>
      <c r="I43" s="150">
        <f>I46+I48+I52</f>
        <v>0</v>
      </c>
      <c r="J43" s="150">
        <f t="shared" si="5"/>
        <v>161.34971247900003</v>
      </c>
      <c r="K43" s="150">
        <f t="shared" si="5"/>
        <v>0</v>
      </c>
      <c r="L43" s="150">
        <f t="shared" si="5"/>
        <v>165.07913605983003</v>
      </c>
      <c r="M43" s="150">
        <f t="shared" si="5"/>
        <v>0</v>
      </c>
      <c r="N43" s="150">
        <f t="shared" ref="N43:O93" si="7">D43+F43+H43+J43+L43</f>
        <v>789.17054123883008</v>
      </c>
      <c r="O43" s="150">
        <f t="shared" si="7"/>
        <v>0</v>
      </c>
    </row>
    <row r="44" spans="1:15" s="110" customFormat="1">
      <c r="A44" s="143" t="s">
        <v>594</v>
      </c>
      <c r="B44" s="118" t="s">
        <v>620</v>
      </c>
      <c r="C44" s="118" t="s">
        <v>572</v>
      </c>
      <c r="D44" s="58"/>
      <c r="E44" s="58"/>
      <c r="F44" s="58"/>
      <c r="G44" s="58"/>
      <c r="H44" s="58" t="s">
        <v>521</v>
      </c>
      <c r="I44" s="58" t="s">
        <v>521</v>
      </c>
      <c r="J44" s="58" t="s">
        <v>521</v>
      </c>
      <c r="K44" s="58" t="s">
        <v>521</v>
      </c>
      <c r="L44" s="58" t="s">
        <v>521</v>
      </c>
      <c r="M44" s="58"/>
      <c r="N44" s="150"/>
      <c r="O44" s="150"/>
    </row>
    <row r="45" spans="1:15" s="110" customFormat="1">
      <c r="A45" s="143" t="s">
        <v>592</v>
      </c>
      <c r="B45" s="118" t="s">
        <v>614</v>
      </c>
      <c r="C45" s="118" t="s">
        <v>572</v>
      </c>
      <c r="D45" s="58"/>
      <c r="E45" s="58"/>
      <c r="F45" s="58"/>
      <c r="G45" s="58"/>
      <c r="H45" s="58" t="s">
        <v>521</v>
      </c>
      <c r="I45" s="58" t="s">
        <v>521</v>
      </c>
      <c r="J45" s="58" t="s">
        <v>521</v>
      </c>
      <c r="K45" s="58" t="s">
        <v>521</v>
      </c>
      <c r="L45" s="58" t="s">
        <v>521</v>
      </c>
      <c r="M45" s="58" t="s">
        <v>521</v>
      </c>
      <c r="N45" s="150"/>
      <c r="O45" s="150"/>
    </row>
    <row r="46" spans="1:15" s="110" customFormat="1">
      <c r="A46" s="143" t="s">
        <v>590</v>
      </c>
      <c r="B46" s="118" t="s">
        <v>618</v>
      </c>
      <c r="C46" s="118" t="s">
        <v>572</v>
      </c>
      <c r="D46" s="93">
        <f>139.4*1.02</f>
        <v>142.18800000000002</v>
      </c>
      <c r="E46" s="93"/>
      <c r="F46" s="93">
        <f>D46*1.02</f>
        <v>145.03176000000002</v>
      </c>
      <c r="G46" s="93"/>
      <c r="H46" s="93">
        <f>F46*1.02</f>
        <v>147.93239520000003</v>
      </c>
      <c r="I46" s="93"/>
      <c r="J46" s="93">
        <f>H46*1.02</f>
        <v>150.89104310400003</v>
      </c>
      <c r="K46" s="93"/>
      <c r="L46" s="93">
        <f>J46*1.02</f>
        <v>153.90886396608005</v>
      </c>
      <c r="M46" s="93"/>
      <c r="N46" s="150">
        <f t="shared" si="7"/>
        <v>739.95206227008021</v>
      </c>
      <c r="O46" s="150">
        <f t="shared" si="7"/>
        <v>0</v>
      </c>
    </row>
    <row r="47" spans="1:15" s="110" customFormat="1">
      <c r="A47" s="143" t="s">
        <v>588</v>
      </c>
      <c r="B47" s="118" t="s">
        <v>612</v>
      </c>
      <c r="C47" s="118" t="s">
        <v>572</v>
      </c>
      <c r="D47" s="58"/>
      <c r="E47" s="58"/>
      <c r="F47" s="58"/>
      <c r="G47" s="58"/>
      <c r="H47" s="58" t="s">
        <v>521</v>
      </c>
      <c r="I47" s="58"/>
      <c r="J47" s="58" t="s">
        <v>521</v>
      </c>
      <c r="K47" s="93"/>
      <c r="L47" s="58" t="s">
        <v>521</v>
      </c>
      <c r="M47" s="58"/>
      <c r="N47" s="150"/>
      <c r="O47" s="150"/>
    </row>
    <row r="48" spans="1:15" s="110" customFormat="1">
      <c r="A48" s="143" t="s">
        <v>586</v>
      </c>
      <c r="B48" s="118" t="s">
        <v>736</v>
      </c>
      <c r="C48" s="118" t="s">
        <v>572</v>
      </c>
      <c r="D48" s="93">
        <f>2.7*1.05</f>
        <v>2.8350000000000004</v>
      </c>
      <c r="E48" s="93"/>
      <c r="F48" s="93">
        <f>D48*1.1</f>
        <v>3.1185000000000005</v>
      </c>
      <c r="G48" s="93"/>
      <c r="H48" s="93">
        <f>F48*1.1</f>
        <v>3.4303500000000007</v>
      </c>
      <c r="I48" s="93"/>
      <c r="J48" s="93">
        <f>H48*1.1</f>
        <v>3.7733850000000011</v>
      </c>
      <c r="K48" s="93"/>
      <c r="L48" s="93">
        <f>J48*1.1</f>
        <v>4.1507235000000016</v>
      </c>
      <c r="M48" s="93"/>
      <c r="N48" s="150">
        <f t="shared" si="7"/>
        <v>17.307958500000005</v>
      </c>
      <c r="O48" s="150">
        <f t="shared" si="7"/>
        <v>0</v>
      </c>
    </row>
    <row r="49" spans="1:15" s="110" customFormat="1">
      <c r="A49" s="143" t="s">
        <v>576</v>
      </c>
      <c r="B49" s="118" t="s">
        <v>616</v>
      </c>
      <c r="C49" s="118" t="s">
        <v>572</v>
      </c>
      <c r="D49" s="150" t="s">
        <v>521</v>
      </c>
      <c r="E49" s="58" t="s">
        <v>521</v>
      </c>
      <c r="F49" s="150" t="s">
        <v>521</v>
      </c>
      <c r="G49" s="58" t="s">
        <v>521</v>
      </c>
      <c r="H49" s="150" t="s">
        <v>521</v>
      </c>
      <c r="I49" s="58" t="s">
        <v>521</v>
      </c>
      <c r="J49" s="150" t="s">
        <v>521</v>
      </c>
      <c r="K49" s="58" t="s">
        <v>521</v>
      </c>
      <c r="L49" s="150" t="s">
        <v>521</v>
      </c>
      <c r="M49" s="58" t="s">
        <v>521</v>
      </c>
      <c r="N49" s="150" t="s">
        <v>521</v>
      </c>
      <c r="O49" s="150" t="s">
        <v>521</v>
      </c>
    </row>
    <row r="50" spans="1:15" s="110" customFormat="1">
      <c r="A50" s="143" t="s">
        <v>574</v>
      </c>
      <c r="B50" s="118" t="s">
        <v>610</v>
      </c>
      <c r="C50" s="118" t="s">
        <v>572</v>
      </c>
      <c r="D50" s="150" t="s">
        <v>521</v>
      </c>
      <c r="E50" s="58" t="s">
        <v>521</v>
      </c>
      <c r="F50" s="150" t="s">
        <v>521</v>
      </c>
      <c r="G50" s="58" t="s">
        <v>521</v>
      </c>
      <c r="H50" s="150" t="s">
        <v>521</v>
      </c>
      <c r="I50" s="58" t="s">
        <v>521</v>
      </c>
      <c r="J50" s="150" t="s">
        <v>521</v>
      </c>
      <c r="K50" s="58" t="s">
        <v>521</v>
      </c>
      <c r="L50" s="150" t="s">
        <v>521</v>
      </c>
      <c r="M50" s="58" t="s">
        <v>521</v>
      </c>
      <c r="N50" s="150" t="s">
        <v>521</v>
      </c>
      <c r="O50" s="150" t="s">
        <v>521</v>
      </c>
    </row>
    <row r="51" spans="1:15" s="110" customFormat="1" ht="31.5">
      <c r="A51" s="143" t="s">
        <v>988</v>
      </c>
      <c r="B51" s="114" t="s">
        <v>1171</v>
      </c>
      <c r="C51" s="118" t="s">
        <v>572</v>
      </c>
      <c r="D51" s="150" t="s">
        <v>521</v>
      </c>
      <c r="E51" s="58" t="s">
        <v>521</v>
      </c>
      <c r="F51" s="150" t="s">
        <v>521</v>
      </c>
      <c r="G51" s="58" t="s">
        <v>521</v>
      </c>
      <c r="H51" s="150" t="s">
        <v>521</v>
      </c>
      <c r="I51" s="58" t="s">
        <v>521</v>
      </c>
      <c r="J51" s="150" t="s">
        <v>521</v>
      </c>
      <c r="K51" s="58" t="s">
        <v>521</v>
      </c>
      <c r="L51" s="150" t="s">
        <v>521</v>
      </c>
      <c r="M51" s="58" t="s">
        <v>521</v>
      </c>
      <c r="N51" s="150" t="s">
        <v>521</v>
      </c>
      <c r="O51" s="150" t="s">
        <v>521</v>
      </c>
    </row>
    <row r="52" spans="1:15" s="110" customFormat="1">
      <c r="A52" s="143" t="s">
        <v>987</v>
      </c>
      <c r="B52" s="118" t="s">
        <v>776</v>
      </c>
      <c r="C52" s="118" t="s">
        <v>572</v>
      </c>
      <c r="D52" s="154">
        <f>5.5*1.05</f>
        <v>5.7750000000000004</v>
      </c>
      <c r="E52" s="154"/>
      <c r="F52" s="154">
        <f>D52*1.05</f>
        <v>6.0637500000000006</v>
      </c>
      <c r="G52" s="154"/>
      <c r="H52" s="154">
        <f>F52*1.05</f>
        <v>6.3669375000000006</v>
      </c>
      <c r="I52" s="154"/>
      <c r="J52" s="154">
        <f>H52*1.05</f>
        <v>6.6852843750000011</v>
      </c>
      <c r="K52" s="124"/>
      <c r="L52" s="154">
        <f>J52*1.05</f>
        <v>7.0195485937500015</v>
      </c>
      <c r="M52" s="93"/>
      <c r="N52" s="150">
        <f t="shared" si="7"/>
        <v>31.910520468750008</v>
      </c>
      <c r="O52" s="150">
        <f t="shared" si="7"/>
        <v>0</v>
      </c>
    </row>
    <row r="53" spans="1:15" s="111" customFormat="1">
      <c r="A53" s="141" t="s">
        <v>1120</v>
      </c>
      <c r="B53" s="119" t="s">
        <v>986</v>
      </c>
      <c r="C53" s="142" t="s">
        <v>572</v>
      </c>
      <c r="D53" s="154">
        <f>D54+D55+D60+D61+D62+D68+D69+D70+D73</f>
        <v>150.751</v>
      </c>
      <c r="E53" s="154">
        <f>E54+E55+E60+E61+E62+E68+E69+E70+E73</f>
        <v>0</v>
      </c>
      <c r="F53" s="154">
        <f t="shared" ref="F53:K53" si="8">F55+F60+F61+F62+F68+F69+F70+F73</f>
        <v>154.16308000000001</v>
      </c>
      <c r="G53" s="154">
        <f>G54+G55+G60+G61+G62+G68+G69+G70+G73</f>
        <v>0</v>
      </c>
      <c r="H53" s="154">
        <f>H54+H55+H60+H61+H62+H68+H69+H70+H73</f>
        <v>157.65200019999997</v>
      </c>
      <c r="I53" s="154">
        <f>I54+I55+I60+I61+I62+I68+I69+I70+I73</f>
        <v>0</v>
      </c>
      <c r="J53" s="154">
        <f t="shared" si="8"/>
        <v>161.2631190555</v>
      </c>
      <c r="K53" s="154">
        <f t="shared" si="8"/>
        <v>0</v>
      </c>
      <c r="L53" s="154">
        <f>L54+L55+L60+L61+L62+L68+L69+L70+L73</f>
        <v>165.12630969477001</v>
      </c>
      <c r="M53" s="154">
        <f>M54+M55+M60+M61+M62+M68+M69+M70+M73</f>
        <v>0</v>
      </c>
      <c r="N53" s="150">
        <f>D53+F53+H53+J53+L53</f>
        <v>788.95550895027009</v>
      </c>
      <c r="O53" s="150">
        <f>E53+G53+I53+K53+M53</f>
        <v>0</v>
      </c>
    </row>
    <row r="54" spans="1:15" s="110" customFormat="1">
      <c r="A54" s="143" t="s">
        <v>1121</v>
      </c>
      <c r="B54" s="118" t="s">
        <v>985</v>
      </c>
      <c r="C54" s="118" t="s">
        <v>572</v>
      </c>
      <c r="D54" s="93">
        <f>2.8*1.02</f>
        <v>2.8559999999999999</v>
      </c>
      <c r="E54" s="93"/>
      <c r="F54" s="93">
        <f>D54*1.09</f>
        <v>3.1130400000000003</v>
      </c>
      <c r="G54" s="93"/>
      <c r="H54" s="93">
        <f>F54*1.08</f>
        <v>3.3620832000000003</v>
      </c>
      <c r="I54" s="93"/>
      <c r="J54" s="93">
        <f>H54*1.08</f>
        <v>3.6310498560000006</v>
      </c>
      <c r="K54" s="93"/>
      <c r="L54" s="93">
        <f>J54*1.03</f>
        <v>3.7399813516800009</v>
      </c>
      <c r="M54" s="93"/>
      <c r="N54" s="152">
        <f>D54+F54+H54+J54+L54</f>
        <v>16.702154407680002</v>
      </c>
      <c r="O54" s="152">
        <f>E54+G54+I54+K54+M54</f>
        <v>0</v>
      </c>
    </row>
    <row r="55" spans="1:15" s="59" customFormat="1">
      <c r="A55" s="143" t="s">
        <v>1122</v>
      </c>
      <c r="B55" s="118" t="s">
        <v>984</v>
      </c>
      <c r="C55" s="118" t="s">
        <v>572</v>
      </c>
      <c r="D55" s="154">
        <f>D56</f>
        <v>58.485000000000007</v>
      </c>
      <c r="E55" s="154"/>
      <c r="F55" s="154">
        <f t="shared" ref="F55" si="9">F56</f>
        <v>61.409250000000007</v>
      </c>
      <c r="G55" s="154"/>
      <c r="H55" s="93">
        <f>H56</f>
        <v>63.251527500000009</v>
      </c>
      <c r="I55" s="154"/>
      <c r="J55" s="93">
        <f>J56</f>
        <v>67.868889007500002</v>
      </c>
      <c r="K55" s="154"/>
      <c r="L55" s="93">
        <f>L56</f>
        <v>69.226266787650005</v>
      </c>
      <c r="M55" s="154"/>
      <c r="N55" s="150">
        <f t="shared" si="7"/>
        <v>320.24093329515</v>
      </c>
      <c r="O55" s="150">
        <f t="shared" si="7"/>
        <v>0</v>
      </c>
    </row>
    <row r="56" spans="1:15" s="59" customFormat="1">
      <c r="A56" s="143" t="s">
        <v>1123</v>
      </c>
      <c r="B56" s="114" t="s">
        <v>983</v>
      </c>
      <c r="C56" s="118" t="s">
        <v>572</v>
      </c>
      <c r="D56" s="154">
        <f>D57</f>
        <v>58.485000000000007</v>
      </c>
      <c r="E56" s="154"/>
      <c r="F56" s="154">
        <f>F57</f>
        <v>61.409250000000007</v>
      </c>
      <c r="G56" s="154"/>
      <c r="H56" s="93">
        <f>H57</f>
        <v>63.251527500000009</v>
      </c>
      <c r="I56" s="153"/>
      <c r="J56" s="93">
        <f>J57</f>
        <v>67.868889007500002</v>
      </c>
      <c r="K56" s="93"/>
      <c r="L56" s="93">
        <f>L57</f>
        <v>69.226266787650005</v>
      </c>
      <c r="M56" s="93"/>
      <c r="N56" s="150">
        <f t="shared" si="7"/>
        <v>320.24093329515</v>
      </c>
      <c r="O56" s="150">
        <f t="shared" si="7"/>
        <v>0</v>
      </c>
    </row>
    <row r="57" spans="1:15" s="59" customFormat="1" ht="31.5">
      <c r="A57" s="143" t="s">
        <v>1124</v>
      </c>
      <c r="B57" s="113" t="s">
        <v>982</v>
      </c>
      <c r="C57" s="118" t="s">
        <v>572</v>
      </c>
      <c r="D57" s="154">
        <f>55.7*1.05</f>
        <v>58.485000000000007</v>
      </c>
      <c r="E57" s="154"/>
      <c r="F57" s="154">
        <f>D57*1.05</f>
        <v>61.409250000000007</v>
      </c>
      <c r="G57" s="93"/>
      <c r="H57" s="93">
        <f>F57*1.03</f>
        <v>63.251527500000009</v>
      </c>
      <c r="I57" s="93"/>
      <c r="J57" s="93">
        <f>H57*1.073</f>
        <v>67.868889007500002</v>
      </c>
      <c r="K57" s="93"/>
      <c r="L57" s="93">
        <f>J57*1.02</f>
        <v>69.226266787650005</v>
      </c>
      <c r="M57" s="93"/>
      <c r="N57" s="150">
        <f t="shared" ref="N57" si="10">D57+F57+H57+J57+L57</f>
        <v>320.24093329515</v>
      </c>
      <c r="O57" s="150">
        <f t="shared" ref="O57" si="11">E57+G57+I57+K57+M57</f>
        <v>0</v>
      </c>
    </row>
    <row r="58" spans="1:15" s="59" customFormat="1">
      <c r="A58" s="143" t="s">
        <v>1125</v>
      </c>
      <c r="B58" s="113" t="s">
        <v>981</v>
      </c>
      <c r="C58" s="118" t="s">
        <v>572</v>
      </c>
      <c r="D58" s="58" t="s">
        <v>521</v>
      </c>
      <c r="E58" s="58"/>
      <c r="F58" s="58" t="s">
        <v>521</v>
      </c>
      <c r="G58" s="58"/>
      <c r="H58" s="58" t="s">
        <v>521</v>
      </c>
      <c r="I58" s="58" t="s">
        <v>521</v>
      </c>
      <c r="J58" s="58" t="s">
        <v>521</v>
      </c>
      <c r="K58" s="58" t="s">
        <v>521</v>
      </c>
      <c r="L58" s="58" t="s">
        <v>521</v>
      </c>
      <c r="M58" s="58" t="s">
        <v>521</v>
      </c>
      <c r="N58" s="58" t="s">
        <v>521</v>
      </c>
      <c r="O58" s="58" t="s">
        <v>521</v>
      </c>
    </row>
    <row r="59" spans="1:15" s="59" customFormat="1">
      <c r="A59" s="143" t="s">
        <v>1126</v>
      </c>
      <c r="B59" s="114" t="s">
        <v>980</v>
      </c>
      <c r="C59" s="118" t="s">
        <v>572</v>
      </c>
      <c r="D59" s="58" t="s">
        <v>521</v>
      </c>
      <c r="E59" s="58"/>
      <c r="F59" s="58" t="s">
        <v>521</v>
      </c>
      <c r="G59" s="58"/>
      <c r="H59" s="58" t="s">
        <v>521</v>
      </c>
      <c r="I59" s="58" t="s">
        <v>521</v>
      </c>
      <c r="J59" s="58" t="s">
        <v>521</v>
      </c>
      <c r="K59" s="58" t="s">
        <v>521</v>
      </c>
      <c r="L59" s="58" t="s">
        <v>521</v>
      </c>
      <c r="M59" s="58" t="s">
        <v>521</v>
      </c>
      <c r="N59" s="58" t="s">
        <v>521</v>
      </c>
      <c r="O59" s="58" t="s">
        <v>521</v>
      </c>
    </row>
    <row r="60" spans="1:15" s="59" customFormat="1">
      <c r="A60" s="143" t="s">
        <v>1127</v>
      </c>
      <c r="B60" s="118" t="s">
        <v>979</v>
      </c>
      <c r="C60" s="118" t="s">
        <v>572</v>
      </c>
      <c r="D60" s="154">
        <f>7.9*1.1</f>
        <v>8.6900000000000013</v>
      </c>
      <c r="E60" s="154"/>
      <c r="F60" s="154">
        <f>D60*1.013</f>
        <v>8.8029700000000002</v>
      </c>
      <c r="G60" s="154"/>
      <c r="H60" s="154">
        <f>F60*1.01</f>
        <v>8.8909997000000001</v>
      </c>
      <c r="I60" s="153"/>
      <c r="J60" s="154">
        <f>H60*1.02</f>
        <v>9.0688196940000001</v>
      </c>
      <c r="K60" s="93"/>
      <c r="L60" s="154">
        <f>J60*1.03</f>
        <v>9.3408842848199996</v>
      </c>
      <c r="M60" s="93"/>
      <c r="N60" s="150">
        <f t="shared" si="7"/>
        <v>44.793673678819999</v>
      </c>
      <c r="O60" s="150">
        <f t="shared" si="7"/>
        <v>0</v>
      </c>
    </row>
    <row r="61" spans="1:15" s="59" customFormat="1">
      <c r="A61" s="143" t="s">
        <v>1128</v>
      </c>
      <c r="B61" s="118" t="s">
        <v>978</v>
      </c>
      <c r="C61" s="118" t="s">
        <v>572</v>
      </c>
      <c r="D61" s="153"/>
      <c r="E61" s="153"/>
      <c r="F61" s="153"/>
      <c r="G61" s="153"/>
      <c r="H61" s="153"/>
      <c r="I61" s="153"/>
      <c r="J61" s="153"/>
      <c r="K61" s="58"/>
      <c r="L61" s="153"/>
      <c r="M61" s="58"/>
      <c r="N61" s="150"/>
      <c r="O61" s="150"/>
    </row>
    <row r="62" spans="1:15" s="111" customFormat="1">
      <c r="A62" s="141" t="s">
        <v>1129</v>
      </c>
      <c r="B62" s="119" t="s">
        <v>977</v>
      </c>
      <c r="C62" s="142" t="s">
        <v>572</v>
      </c>
      <c r="D62" s="154">
        <f>D64</f>
        <v>15.756</v>
      </c>
      <c r="E62" s="154"/>
      <c r="F62" s="154">
        <f>F64</f>
        <v>16.543800000000001</v>
      </c>
      <c r="G62" s="154"/>
      <c r="H62" s="154">
        <f t="shared" ref="H62:J62" si="12">H64</f>
        <v>17.040114000000003</v>
      </c>
      <c r="I62" s="154"/>
      <c r="J62" s="154">
        <f t="shared" si="12"/>
        <v>17.380916280000005</v>
      </c>
      <c r="K62" s="154"/>
      <c r="L62" s="154">
        <f>J62*1.03</f>
        <v>17.902343768400005</v>
      </c>
      <c r="M62" s="154"/>
      <c r="N62" s="150">
        <f t="shared" si="7"/>
        <v>84.623174048400017</v>
      </c>
      <c r="O62" s="150">
        <f t="shared" si="7"/>
        <v>0</v>
      </c>
    </row>
    <row r="63" spans="1:15" s="110" customFormat="1" ht="31.5">
      <c r="A63" s="143" t="s">
        <v>1117</v>
      </c>
      <c r="B63" s="114" t="s">
        <v>976</v>
      </c>
      <c r="C63" s="118" t="s">
        <v>572</v>
      </c>
      <c r="D63" s="58" t="s">
        <v>521</v>
      </c>
      <c r="E63" s="58" t="s">
        <v>521</v>
      </c>
      <c r="F63" s="58" t="s">
        <v>521</v>
      </c>
      <c r="G63" s="58"/>
      <c r="H63" s="58" t="s">
        <v>521</v>
      </c>
      <c r="I63" s="58" t="s">
        <v>521</v>
      </c>
      <c r="J63" s="58" t="s">
        <v>521</v>
      </c>
      <c r="K63" s="58" t="s">
        <v>521</v>
      </c>
      <c r="L63" s="58" t="s">
        <v>521</v>
      </c>
      <c r="M63" s="58" t="s">
        <v>521</v>
      </c>
      <c r="N63" s="58" t="s">
        <v>521</v>
      </c>
      <c r="O63" s="58" t="s">
        <v>521</v>
      </c>
    </row>
    <row r="64" spans="1:15" s="110" customFormat="1" ht="31.5">
      <c r="A64" s="143" t="s">
        <v>1116</v>
      </c>
      <c r="B64" s="114" t="s">
        <v>975</v>
      </c>
      <c r="C64" s="118" t="s">
        <v>572</v>
      </c>
      <c r="D64" s="155">
        <f>15.6*1.01</f>
        <v>15.756</v>
      </c>
      <c r="E64" s="155"/>
      <c r="F64" s="155">
        <f>D64*1.05</f>
        <v>16.543800000000001</v>
      </c>
      <c r="G64" s="155"/>
      <c r="H64" s="155">
        <f>F64*1.03</f>
        <v>17.040114000000003</v>
      </c>
      <c r="I64" s="156"/>
      <c r="J64" s="155">
        <f>H64*1.02</f>
        <v>17.380916280000005</v>
      </c>
      <c r="K64" s="93"/>
      <c r="L64" s="154">
        <f>J64*1.03</f>
        <v>17.902343768400005</v>
      </c>
      <c r="M64" s="93"/>
      <c r="N64" s="157">
        <f t="shared" si="7"/>
        <v>84.623174048400017</v>
      </c>
      <c r="O64" s="157">
        <f t="shared" si="7"/>
        <v>0</v>
      </c>
    </row>
    <row r="65" spans="1:15" s="110" customFormat="1">
      <c r="A65" s="143" t="s">
        <v>1130</v>
      </c>
      <c r="B65" s="118" t="s">
        <v>974</v>
      </c>
      <c r="C65" s="118" t="s">
        <v>572</v>
      </c>
      <c r="D65" s="58" t="s">
        <v>521</v>
      </c>
      <c r="E65" s="58" t="s">
        <v>521</v>
      </c>
      <c r="F65" s="58" t="s">
        <v>521</v>
      </c>
      <c r="G65" s="58"/>
      <c r="H65" s="58" t="s">
        <v>521</v>
      </c>
      <c r="I65" s="58" t="s">
        <v>521</v>
      </c>
      <c r="J65" s="58" t="s">
        <v>521</v>
      </c>
      <c r="K65" s="58" t="s">
        <v>521</v>
      </c>
      <c r="L65" s="58" t="s">
        <v>521</v>
      </c>
      <c r="M65" s="58" t="s">
        <v>521</v>
      </c>
      <c r="N65" s="58" t="s">
        <v>521</v>
      </c>
      <c r="O65" s="58" t="s">
        <v>521</v>
      </c>
    </row>
    <row r="66" spans="1:15" s="110" customFormat="1">
      <c r="A66" s="143" t="s">
        <v>1131</v>
      </c>
      <c r="B66" s="118" t="s">
        <v>973</v>
      </c>
      <c r="C66" s="118" t="s">
        <v>572</v>
      </c>
      <c r="D66" s="58" t="s">
        <v>521</v>
      </c>
      <c r="E66" s="58" t="s">
        <v>521</v>
      </c>
      <c r="F66" s="58" t="s">
        <v>521</v>
      </c>
      <c r="G66" s="58"/>
      <c r="H66" s="58" t="s">
        <v>521</v>
      </c>
      <c r="I66" s="58" t="s">
        <v>521</v>
      </c>
      <c r="J66" s="58" t="s">
        <v>521</v>
      </c>
      <c r="K66" s="58" t="s">
        <v>521</v>
      </c>
      <c r="L66" s="58" t="s">
        <v>521</v>
      </c>
      <c r="M66" s="58" t="s">
        <v>521</v>
      </c>
      <c r="N66" s="58" t="s">
        <v>521</v>
      </c>
      <c r="O66" s="58" t="s">
        <v>521</v>
      </c>
    </row>
    <row r="67" spans="1:15" s="110" customFormat="1">
      <c r="A67" s="143" t="s">
        <v>1132</v>
      </c>
      <c r="B67" s="118" t="s">
        <v>972</v>
      </c>
      <c r="C67" s="118" t="s">
        <v>572</v>
      </c>
      <c r="D67" s="58" t="s">
        <v>521</v>
      </c>
      <c r="E67" s="58" t="s">
        <v>521</v>
      </c>
      <c r="F67" s="58" t="s">
        <v>521</v>
      </c>
      <c r="G67" s="58"/>
      <c r="H67" s="58" t="s">
        <v>521</v>
      </c>
      <c r="I67" s="58" t="s">
        <v>521</v>
      </c>
      <c r="J67" s="58" t="s">
        <v>521</v>
      </c>
      <c r="K67" s="58" t="s">
        <v>521</v>
      </c>
      <c r="L67" s="58" t="s">
        <v>521</v>
      </c>
      <c r="M67" s="58" t="s">
        <v>521</v>
      </c>
      <c r="N67" s="58" t="s">
        <v>521</v>
      </c>
      <c r="O67" s="58" t="s">
        <v>521</v>
      </c>
    </row>
    <row r="68" spans="1:15" s="111" customFormat="1">
      <c r="A68" s="141" t="s">
        <v>1134</v>
      </c>
      <c r="B68" s="119" t="s">
        <v>1133</v>
      </c>
      <c r="C68" s="142" t="s">
        <v>572</v>
      </c>
      <c r="D68" s="154">
        <f>17.7*1.1</f>
        <v>19.470000000000002</v>
      </c>
      <c r="E68" s="154"/>
      <c r="F68" s="154">
        <f>D68*1.05</f>
        <v>20.443500000000004</v>
      </c>
      <c r="G68" s="154"/>
      <c r="H68" s="154">
        <f>F68*1.03</f>
        <v>21.056805000000004</v>
      </c>
      <c r="I68" s="154"/>
      <c r="J68" s="154">
        <f>H68*1.03</f>
        <v>21.688509150000005</v>
      </c>
      <c r="K68" s="93"/>
      <c r="L68" s="154">
        <f>J68*1.03</f>
        <v>22.339164424500005</v>
      </c>
      <c r="M68" s="93"/>
      <c r="N68" s="150">
        <f t="shared" si="7"/>
        <v>104.99797857450002</v>
      </c>
      <c r="O68" s="150">
        <f t="shared" si="7"/>
        <v>0</v>
      </c>
    </row>
    <row r="69" spans="1:15" s="111" customFormat="1">
      <c r="A69" s="141" t="s">
        <v>1135</v>
      </c>
      <c r="B69" s="119" t="s">
        <v>1156</v>
      </c>
      <c r="C69" s="142" t="s">
        <v>572</v>
      </c>
      <c r="D69" s="154">
        <f>26.4*1.06</f>
        <v>27.983999999999998</v>
      </c>
      <c r="E69" s="153"/>
      <c r="F69" s="154">
        <f>D69*1.04</f>
        <v>29.103359999999999</v>
      </c>
      <c r="G69" s="154"/>
      <c r="H69" s="154">
        <f>F69*1.03</f>
        <v>29.976460799999998</v>
      </c>
      <c r="I69" s="154"/>
      <c r="J69" s="154">
        <f t="shared" ref="J69:J72" si="13">H69*1.03</f>
        <v>30.875754623999999</v>
      </c>
      <c r="K69" s="93"/>
      <c r="L69" s="154">
        <f>J69*1.03</f>
        <v>31.802027262719999</v>
      </c>
      <c r="M69" s="93"/>
      <c r="N69" s="150">
        <f t="shared" si="7"/>
        <v>149.74160268672</v>
      </c>
      <c r="O69" s="150">
        <f t="shared" si="7"/>
        <v>0</v>
      </c>
    </row>
    <row r="70" spans="1:15" s="111" customFormat="1">
      <c r="A70" s="141" t="s">
        <v>1136</v>
      </c>
      <c r="B70" s="119" t="s">
        <v>971</v>
      </c>
      <c r="C70" s="142" t="s">
        <v>572</v>
      </c>
      <c r="D70" s="154">
        <f>2.1*1.1</f>
        <v>2.3100000000000005</v>
      </c>
      <c r="E70" s="154"/>
      <c r="F70" s="154">
        <f t="shared" ref="F70:F72" si="14">D70*1.02</f>
        <v>2.3562000000000007</v>
      </c>
      <c r="G70" s="154"/>
      <c r="H70" s="154">
        <f t="shared" ref="H70:H72" si="15">F70*1.05</f>
        <v>2.4740100000000007</v>
      </c>
      <c r="I70" s="154"/>
      <c r="J70" s="154">
        <f t="shared" si="13"/>
        <v>2.5482303000000006</v>
      </c>
      <c r="K70" s="93"/>
      <c r="L70" s="154">
        <f t="shared" ref="L70:L72" si="16">J70*1.05</f>
        <v>2.675641815000001</v>
      </c>
      <c r="M70" s="93"/>
      <c r="N70" s="150">
        <f t="shared" si="7"/>
        <v>12.364082115000004</v>
      </c>
      <c r="O70" s="150">
        <f t="shared" si="7"/>
        <v>0</v>
      </c>
    </row>
    <row r="71" spans="1:15" s="110" customFormat="1">
      <c r="A71" s="143" t="s">
        <v>584</v>
      </c>
      <c r="B71" s="118" t="s">
        <v>970</v>
      </c>
      <c r="C71" s="118" t="s">
        <v>572</v>
      </c>
      <c r="D71" s="154">
        <f>2.1*1.1</f>
        <v>2.3100000000000005</v>
      </c>
      <c r="E71" s="154"/>
      <c r="F71" s="154">
        <f t="shared" si="14"/>
        <v>2.3562000000000007</v>
      </c>
      <c r="G71" s="153"/>
      <c r="H71" s="154">
        <f t="shared" si="15"/>
        <v>2.4740100000000007</v>
      </c>
      <c r="I71" s="153"/>
      <c r="J71" s="154">
        <f t="shared" si="13"/>
        <v>2.5482303000000006</v>
      </c>
      <c r="K71" s="93"/>
      <c r="L71" s="154">
        <f t="shared" si="16"/>
        <v>2.675641815000001</v>
      </c>
      <c r="M71" s="93"/>
      <c r="N71" s="150">
        <f t="shared" si="7"/>
        <v>12.364082115000004</v>
      </c>
      <c r="O71" s="150">
        <f t="shared" si="7"/>
        <v>0</v>
      </c>
    </row>
    <row r="72" spans="1:15" s="110" customFormat="1">
      <c r="A72" s="143" t="s">
        <v>580</v>
      </c>
      <c r="B72" s="118" t="s">
        <v>969</v>
      </c>
      <c r="C72" s="118" t="s">
        <v>572</v>
      </c>
      <c r="D72" s="154">
        <f t="shared" ref="D72" si="17">D70-D71</f>
        <v>0</v>
      </c>
      <c r="E72" s="154"/>
      <c r="F72" s="154">
        <f t="shared" si="14"/>
        <v>0</v>
      </c>
      <c r="G72" s="153"/>
      <c r="H72" s="154">
        <f t="shared" si="15"/>
        <v>0</v>
      </c>
      <c r="I72" s="153"/>
      <c r="J72" s="154">
        <f t="shared" si="13"/>
        <v>0</v>
      </c>
      <c r="K72" s="93"/>
      <c r="L72" s="154">
        <f t="shared" si="16"/>
        <v>0</v>
      </c>
      <c r="M72" s="93"/>
      <c r="N72" s="150">
        <f t="shared" si="7"/>
        <v>0</v>
      </c>
      <c r="O72" s="150">
        <f t="shared" si="7"/>
        <v>0</v>
      </c>
    </row>
    <row r="73" spans="1:15" s="111" customFormat="1">
      <c r="A73" s="141" t="s">
        <v>1137</v>
      </c>
      <c r="B73" s="119" t="s">
        <v>968</v>
      </c>
      <c r="C73" s="142" t="s">
        <v>572</v>
      </c>
      <c r="D73" s="154">
        <f>D74</f>
        <v>15.2</v>
      </c>
      <c r="E73" s="154"/>
      <c r="F73" s="154">
        <f t="shared" ref="F73:M73" si="18">F74</f>
        <v>15.504</v>
      </c>
      <c r="G73" s="154"/>
      <c r="H73" s="154">
        <f t="shared" si="18"/>
        <v>11.6</v>
      </c>
      <c r="I73" s="154">
        <f t="shared" si="18"/>
        <v>0</v>
      </c>
      <c r="J73" s="154">
        <f t="shared" si="18"/>
        <v>11.831999999999999</v>
      </c>
      <c r="K73" s="154">
        <f t="shared" si="18"/>
        <v>0</v>
      </c>
      <c r="L73" s="154">
        <f t="shared" si="18"/>
        <v>8.1</v>
      </c>
      <c r="M73" s="154">
        <f t="shared" si="18"/>
        <v>0</v>
      </c>
      <c r="N73" s="150">
        <f t="shared" si="7"/>
        <v>62.236000000000004</v>
      </c>
      <c r="O73" s="150">
        <f t="shared" si="7"/>
        <v>0</v>
      </c>
    </row>
    <row r="74" spans="1:15" s="110" customFormat="1">
      <c r="A74" s="143" t="s">
        <v>1138</v>
      </c>
      <c r="B74" s="118" t="s">
        <v>967</v>
      </c>
      <c r="C74" s="118" t="s">
        <v>572</v>
      </c>
      <c r="D74" s="154">
        <f>D77</f>
        <v>15.2</v>
      </c>
      <c r="E74" s="154"/>
      <c r="F74" s="154">
        <f t="shared" ref="F74:J74" si="19">F77</f>
        <v>15.504</v>
      </c>
      <c r="G74" s="154"/>
      <c r="H74" s="154">
        <f t="shared" si="19"/>
        <v>11.6</v>
      </c>
      <c r="I74" s="154"/>
      <c r="J74" s="154">
        <f t="shared" si="19"/>
        <v>11.831999999999999</v>
      </c>
      <c r="K74" s="154"/>
      <c r="L74" s="154">
        <v>8.1</v>
      </c>
      <c r="M74" s="154"/>
      <c r="N74" s="150">
        <f t="shared" si="7"/>
        <v>62.236000000000004</v>
      </c>
      <c r="O74" s="150">
        <f t="shared" si="7"/>
        <v>0</v>
      </c>
    </row>
    <row r="75" spans="1:15" s="110" customFormat="1" ht="15.75" customHeight="1">
      <c r="A75" s="143" t="s">
        <v>1139</v>
      </c>
      <c r="B75" s="118" t="s">
        <v>966</v>
      </c>
      <c r="C75" s="118" t="s">
        <v>572</v>
      </c>
      <c r="D75" s="58" t="s">
        <v>521</v>
      </c>
      <c r="E75" s="58"/>
      <c r="F75" s="58" t="s">
        <v>521</v>
      </c>
      <c r="G75" s="58"/>
      <c r="H75" s="58" t="s">
        <v>521</v>
      </c>
      <c r="I75" s="58" t="s">
        <v>521</v>
      </c>
      <c r="J75" s="58" t="s">
        <v>521</v>
      </c>
      <c r="K75" s="58" t="s">
        <v>521</v>
      </c>
      <c r="L75" s="58" t="s">
        <v>521</v>
      </c>
      <c r="M75" s="93" t="s">
        <v>521</v>
      </c>
      <c r="N75" s="58" t="s">
        <v>521</v>
      </c>
      <c r="O75" s="58" t="s">
        <v>521</v>
      </c>
    </row>
    <row r="76" spans="1:15" s="110" customFormat="1" ht="15.75" customHeight="1">
      <c r="A76" s="143" t="s">
        <v>1140</v>
      </c>
      <c r="B76" s="118" t="s">
        <v>965</v>
      </c>
      <c r="C76" s="118" t="s">
        <v>572</v>
      </c>
      <c r="D76" s="58" t="s">
        <v>521</v>
      </c>
      <c r="E76" s="58"/>
      <c r="F76" s="58" t="s">
        <v>521</v>
      </c>
      <c r="G76" s="58"/>
      <c r="H76" s="58" t="s">
        <v>521</v>
      </c>
      <c r="I76" s="58" t="s">
        <v>521</v>
      </c>
      <c r="J76" s="58" t="s">
        <v>521</v>
      </c>
      <c r="K76" s="58" t="s">
        <v>521</v>
      </c>
      <c r="L76" s="58" t="s">
        <v>521</v>
      </c>
      <c r="M76" s="93" t="s">
        <v>521</v>
      </c>
      <c r="N76" s="58" t="s">
        <v>521</v>
      </c>
      <c r="O76" s="58" t="s">
        <v>521</v>
      </c>
    </row>
    <row r="77" spans="1:15" s="110" customFormat="1">
      <c r="A77" s="143" t="s">
        <v>1141</v>
      </c>
      <c r="B77" s="118" t="s">
        <v>964</v>
      </c>
      <c r="C77" s="118" t="s">
        <v>572</v>
      </c>
      <c r="D77" s="154">
        <v>15.2</v>
      </c>
      <c r="E77" s="154"/>
      <c r="F77" s="154">
        <f>D77*1.02</f>
        <v>15.504</v>
      </c>
      <c r="G77" s="153"/>
      <c r="H77" s="154">
        <v>11.6</v>
      </c>
      <c r="I77" s="154"/>
      <c r="J77" s="154">
        <f>H77*1.02</f>
        <v>11.831999999999999</v>
      </c>
      <c r="K77" s="93"/>
      <c r="L77" s="154">
        <v>8.1</v>
      </c>
      <c r="M77" s="93"/>
      <c r="N77" s="150">
        <f t="shared" si="7"/>
        <v>62.236000000000004</v>
      </c>
      <c r="O77" s="150">
        <f t="shared" si="7"/>
        <v>0</v>
      </c>
    </row>
    <row r="78" spans="1:15" s="59" customFormat="1">
      <c r="A78" s="141" t="s">
        <v>1143</v>
      </c>
      <c r="B78" s="119" t="s">
        <v>1142</v>
      </c>
      <c r="C78" s="118" t="s">
        <v>521</v>
      </c>
      <c r="D78" s="125">
        <f t="shared" ref="D78:E78" si="20">D79</f>
        <v>6.669999999999999</v>
      </c>
      <c r="E78" s="125">
        <f t="shared" si="20"/>
        <v>0</v>
      </c>
      <c r="F78" s="125">
        <f>F79</f>
        <v>7.3369999999999997</v>
      </c>
      <c r="G78" s="125">
        <f>G79</f>
        <v>0</v>
      </c>
      <c r="H78" s="125">
        <f>H79</f>
        <v>8.0707000000000004</v>
      </c>
      <c r="I78" s="125">
        <f>I79</f>
        <v>0</v>
      </c>
      <c r="J78" s="125">
        <f>J79</f>
        <v>8.7163560000000011</v>
      </c>
      <c r="K78" s="125">
        <f t="shared" ref="K78:M78" si="21">K79</f>
        <v>0</v>
      </c>
      <c r="L78" s="125">
        <f t="shared" si="21"/>
        <v>9.1521738000000017</v>
      </c>
      <c r="M78" s="125">
        <f t="shared" si="21"/>
        <v>0</v>
      </c>
      <c r="N78" s="150">
        <f t="shared" si="7"/>
        <v>39.946229800000005</v>
      </c>
      <c r="O78" s="150">
        <f t="shared" si="7"/>
        <v>0</v>
      </c>
    </row>
    <row r="79" spans="1:15" s="59" customFormat="1">
      <c r="A79" s="143" t="s">
        <v>1144</v>
      </c>
      <c r="B79" s="118" t="s">
        <v>963</v>
      </c>
      <c r="C79" s="118" t="s">
        <v>572</v>
      </c>
      <c r="D79" s="154">
        <f>5.8*1.15</f>
        <v>6.669999999999999</v>
      </c>
      <c r="E79" s="154"/>
      <c r="F79" s="154">
        <f>D79*1.1</f>
        <v>7.3369999999999997</v>
      </c>
      <c r="G79" s="154"/>
      <c r="H79" s="154">
        <f>F79*1.1</f>
        <v>8.0707000000000004</v>
      </c>
      <c r="I79" s="154"/>
      <c r="J79" s="158">
        <f>H79*1.08</f>
        <v>8.7163560000000011</v>
      </c>
      <c r="K79" s="135"/>
      <c r="L79" s="154">
        <f>J79*1.05</f>
        <v>9.1521738000000017</v>
      </c>
      <c r="M79" s="151"/>
      <c r="N79" s="150">
        <f t="shared" si="7"/>
        <v>39.946229800000005</v>
      </c>
      <c r="O79" s="150">
        <f t="shared" si="7"/>
        <v>0</v>
      </c>
    </row>
    <row r="80" spans="1:15" s="59" customFormat="1">
      <c r="A80" s="143" t="s">
        <v>1145</v>
      </c>
      <c r="B80" s="118" t="s">
        <v>385</v>
      </c>
      <c r="C80" s="118" t="s">
        <v>572</v>
      </c>
      <c r="D80" s="135" t="s">
        <v>521</v>
      </c>
      <c r="E80" s="135" t="s">
        <v>521</v>
      </c>
      <c r="F80" s="135" t="s">
        <v>521</v>
      </c>
      <c r="G80" s="135" t="s">
        <v>521</v>
      </c>
      <c r="H80" s="135" t="s">
        <v>521</v>
      </c>
      <c r="I80" s="135" t="s">
        <v>521</v>
      </c>
      <c r="J80" s="135" t="s">
        <v>521</v>
      </c>
      <c r="K80" s="135" t="s">
        <v>521</v>
      </c>
      <c r="L80" s="135" t="s">
        <v>521</v>
      </c>
      <c r="M80" s="135" t="s">
        <v>521</v>
      </c>
      <c r="N80" s="135" t="s">
        <v>521</v>
      </c>
      <c r="O80" s="135" t="s">
        <v>521</v>
      </c>
    </row>
    <row r="81" spans="1:15" s="59" customFormat="1">
      <c r="A81" s="143" t="s">
        <v>1146</v>
      </c>
      <c r="B81" s="118" t="s">
        <v>962</v>
      </c>
      <c r="C81" s="118" t="s">
        <v>572</v>
      </c>
      <c r="D81" s="135" t="s">
        <v>521</v>
      </c>
      <c r="E81" s="135" t="s">
        <v>521</v>
      </c>
      <c r="F81" s="135" t="s">
        <v>521</v>
      </c>
      <c r="G81" s="135" t="s">
        <v>521</v>
      </c>
      <c r="H81" s="135" t="s">
        <v>521</v>
      </c>
      <c r="I81" s="135" t="s">
        <v>521</v>
      </c>
      <c r="J81" s="135" t="s">
        <v>521</v>
      </c>
      <c r="K81" s="135" t="s">
        <v>521</v>
      </c>
      <c r="L81" s="135" t="s">
        <v>521</v>
      </c>
      <c r="M81" s="135" t="s">
        <v>521</v>
      </c>
      <c r="N81" s="135" t="s">
        <v>521</v>
      </c>
      <c r="O81" s="135" t="s">
        <v>521</v>
      </c>
    </row>
    <row r="82" spans="1:15" s="111" customFormat="1">
      <c r="A82" s="141" t="s">
        <v>961</v>
      </c>
      <c r="B82" s="119" t="s">
        <v>960</v>
      </c>
      <c r="C82" s="142" t="s">
        <v>572</v>
      </c>
      <c r="D82" s="150">
        <f>D85+D87+D91</f>
        <v>33.425000000000004</v>
      </c>
      <c r="E82" s="150">
        <f>E85+E87+E91</f>
        <v>0</v>
      </c>
      <c r="F82" s="150">
        <f t="shared" ref="F82:M82" si="22">F85+F87+F91</f>
        <v>33.911250000000003</v>
      </c>
      <c r="G82" s="150">
        <f t="shared" si="22"/>
        <v>0</v>
      </c>
      <c r="H82" s="150">
        <f t="shared" si="22"/>
        <v>34.389412499999985</v>
      </c>
      <c r="I82" s="150">
        <f t="shared" si="22"/>
        <v>0</v>
      </c>
      <c r="J82" s="150">
        <f t="shared" si="22"/>
        <v>34.857565124999979</v>
      </c>
      <c r="K82" s="150">
        <f>K85+K87+K91</f>
        <v>0</v>
      </c>
      <c r="L82" s="150">
        <f t="shared" si="22"/>
        <v>35.313572021249968</v>
      </c>
      <c r="M82" s="150">
        <f t="shared" si="22"/>
        <v>0</v>
      </c>
      <c r="N82" s="150">
        <f t="shared" si="7"/>
        <v>171.89679964624995</v>
      </c>
      <c r="O82" s="150">
        <f>E82+G82+I82+K82+M82</f>
        <v>0</v>
      </c>
    </row>
    <row r="83" spans="1:15" s="59" customFormat="1">
      <c r="A83" s="143" t="s">
        <v>959</v>
      </c>
      <c r="B83" s="118" t="s">
        <v>620</v>
      </c>
      <c r="C83" s="118" t="s">
        <v>572</v>
      </c>
      <c r="D83" s="58" t="s">
        <v>521</v>
      </c>
      <c r="E83" s="58" t="s">
        <v>521</v>
      </c>
      <c r="F83" s="58" t="s">
        <v>521</v>
      </c>
      <c r="G83" s="58" t="s">
        <v>521</v>
      </c>
      <c r="H83" s="58" t="s">
        <v>521</v>
      </c>
      <c r="I83" s="58" t="s">
        <v>521</v>
      </c>
      <c r="J83" s="58" t="s">
        <v>521</v>
      </c>
      <c r="K83" s="58" t="s">
        <v>521</v>
      </c>
      <c r="L83" s="58" t="s">
        <v>521</v>
      </c>
      <c r="M83" s="58" t="s">
        <v>521</v>
      </c>
      <c r="N83" s="58" t="s">
        <v>521</v>
      </c>
      <c r="O83" s="58" t="s">
        <v>521</v>
      </c>
    </row>
    <row r="84" spans="1:15" s="59" customFormat="1">
      <c r="A84" s="143" t="s">
        <v>958</v>
      </c>
      <c r="B84" s="118" t="s">
        <v>614</v>
      </c>
      <c r="C84" s="118" t="s">
        <v>572</v>
      </c>
      <c r="D84" s="58" t="s">
        <v>521</v>
      </c>
      <c r="E84" s="58" t="s">
        <v>521</v>
      </c>
      <c r="F84" s="58" t="s">
        <v>521</v>
      </c>
      <c r="G84" s="58" t="s">
        <v>521</v>
      </c>
      <c r="H84" s="58" t="s">
        <v>521</v>
      </c>
      <c r="I84" s="58" t="s">
        <v>521</v>
      </c>
      <c r="J84" s="58" t="s">
        <v>521</v>
      </c>
      <c r="K84" s="58" t="s">
        <v>521</v>
      </c>
      <c r="L84" s="58" t="s">
        <v>521</v>
      </c>
      <c r="M84" s="58" t="s">
        <v>521</v>
      </c>
      <c r="N84" s="58" t="s">
        <v>521</v>
      </c>
      <c r="O84" s="58" t="s">
        <v>521</v>
      </c>
    </row>
    <row r="85" spans="1:15" s="59" customFormat="1">
      <c r="A85" s="143" t="s">
        <v>957</v>
      </c>
      <c r="B85" s="118" t="s">
        <v>618</v>
      </c>
      <c r="C85" s="118" t="s">
        <v>572</v>
      </c>
      <c r="D85" s="93">
        <f>D36-D46</f>
        <v>35.875</v>
      </c>
      <c r="E85" s="93">
        <f>E36-E46</f>
        <v>0</v>
      </c>
      <c r="F85" s="93">
        <f t="shared" ref="F85:M85" si="23">F36-F46</f>
        <v>36.592500000000001</v>
      </c>
      <c r="G85" s="93">
        <f t="shared" si="23"/>
        <v>0</v>
      </c>
      <c r="H85" s="93">
        <f t="shared" si="23"/>
        <v>37.324349999999981</v>
      </c>
      <c r="I85" s="93">
        <f t="shared" si="23"/>
        <v>0</v>
      </c>
      <c r="J85" s="93">
        <f t="shared" si="23"/>
        <v>38.070836999999983</v>
      </c>
      <c r="K85" s="93">
        <f t="shared" si="23"/>
        <v>0</v>
      </c>
      <c r="L85" s="93">
        <f t="shared" si="23"/>
        <v>38.83225373999997</v>
      </c>
      <c r="M85" s="93">
        <f t="shared" si="23"/>
        <v>0</v>
      </c>
      <c r="N85" s="150">
        <f t="shared" si="7"/>
        <v>186.69494073999994</v>
      </c>
      <c r="O85" s="150">
        <f t="shared" si="7"/>
        <v>0</v>
      </c>
    </row>
    <row r="86" spans="1:15" s="59" customFormat="1">
      <c r="A86" s="143" t="s">
        <v>956</v>
      </c>
      <c r="B86" s="118" t="s">
        <v>612</v>
      </c>
      <c r="C86" s="118" t="s">
        <v>572</v>
      </c>
      <c r="D86" s="58" t="s">
        <v>521</v>
      </c>
      <c r="E86" s="58" t="s">
        <v>521</v>
      </c>
      <c r="F86" s="58" t="s">
        <v>521</v>
      </c>
      <c r="G86" s="58" t="s">
        <v>521</v>
      </c>
      <c r="H86" s="58" t="s">
        <v>521</v>
      </c>
      <c r="I86" s="58" t="s">
        <v>521</v>
      </c>
      <c r="J86" s="58" t="s">
        <v>521</v>
      </c>
      <c r="K86" s="58" t="s">
        <v>521</v>
      </c>
      <c r="L86" s="58" t="s">
        <v>521</v>
      </c>
      <c r="M86" s="58" t="s">
        <v>521</v>
      </c>
      <c r="N86" s="58" t="s">
        <v>521</v>
      </c>
      <c r="O86" s="58" t="s">
        <v>521</v>
      </c>
    </row>
    <row r="87" spans="1:15" s="59" customFormat="1">
      <c r="A87" s="143" t="s">
        <v>955</v>
      </c>
      <c r="B87" s="118" t="s">
        <v>736</v>
      </c>
      <c r="C87" s="118" t="s">
        <v>572</v>
      </c>
      <c r="D87" s="93">
        <f>D38-D48</f>
        <v>-2.1750000000000003</v>
      </c>
      <c r="E87" s="93">
        <f>E38-E48</f>
        <v>0</v>
      </c>
      <c r="F87" s="93">
        <f t="shared" ref="F87" si="24">F38-F48</f>
        <v>-2.3925000000000005</v>
      </c>
      <c r="G87" s="93">
        <f t="shared" ref="G87" si="25">G38-G48</f>
        <v>0</v>
      </c>
      <c r="H87" s="93">
        <f t="shared" ref="H87" si="26">H38-H48</f>
        <v>-2.6317500000000003</v>
      </c>
      <c r="I87" s="93">
        <f t="shared" ref="I87" si="27">I38-I48</f>
        <v>0</v>
      </c>
      <c r="J87" s="93">
        <f>J38-J48</f>
        <v>-2.8949250000000006</v>
      </c>
      <c r="K87" s="93">
        <f>K38-K48</f>
        <v>0</v>
      </c>
      <c r="L87" s="93">
        <f>L38-L48</f>
        <v>-3.1844175000000012</v>
      </c>
      <c r="M87" s="93">
        <f>M38-M48</f>
        <v>0</v>
      </c>
      <c r="N87" s="150">
        <f t="shared" si="7"/>
        <v>-13.278592500000002</v>
      </c>
      <c r="O87" s="150">
        <f t="shared" si="7"/>
        <v>0</v>
      </c>
    </row>
    <row r="88" spans="1:15" s="59" customFormat="1">
      <c r="A88" s="143" t="s">
        <v>954</v>
      </c>
      <c r="B88" s="118" t="s">
        <v>616</v>
      </c>
      <c r="C88" s="118" t="s">
        <v>572</v>
      </c>
      <c r="D88" s="58" t="s">
        <v>521</v>
      </c>
      <c r="E88" s="58" t="s">
        <v>521</v>
      </c>
      <c r="F88" s="58" t="s">
        <v>521</v>
      </c>
      <c r="G88" s="58" t="s">
        <v>521</v>
      </c>
      <c r="H88" s="58" t="s">
        <v>521</v>
      </c>
      <c r="I88" s="58" t="s">
        <v>521</v>
      </c>
      <c r="J88" s="58" t="s">
        <v>521</v>
      </c>
      <c r="K88" s="58" t="s">
        <v>521</v>
      </c>
      <c r="L88" s="58" t="s">
        <v>521</v>
      </c>
      <c r="M88" s="58" t="s">
        <v>521</v>
      </c>
      <c r="N88" s="58" t="s">
        <v>521</v>
      </c>
      <c r="O88" s="58" t="s">
        <v>521</v>
      </c>
    </row>
    <row r="89" spans="1:15" s="59" customFormat="1">
      <c r="A89" s="143" t="s">
        <v>953</v>
      </c>
      <c r="B89" s="118" t="s">
        <v>610</v>
      </c>
      <c r="C89" s="118" t="s">
        <v>572</v>
      </c>
      <c r="D89" s="58" t="s">
        <v>521</v>
      </c>
      <c r="E89" s="58" t="s">
        <v>521</v>
      </c>
      <c r="F89" s="58" t="s">
        <v>521</v>
      </c>
      <c r="G89" s="58" t="s">
        <v>521</v>
      </c>
      <c r="H89" s="58" t="s">
        <v>521</v>
      </c>
      <c r="I89" s="58" t="s">
        <v>521</v>
      </c>
      <c r="J89" s="58" t="s">
        <v>521</v>
      </c>
      <c r="K89" s="58" t="s">
        <v>521</v>
      </c>
      <c r="L89" s="58" t="s">
        <v>521</v>
      </c>
      <c r="M89" s="58" t="s">
        <v>521</v>
      </c>
      <c r="N89" s="58" t="s">
        <v>521</v>
      </c>
      <c r="O89" s="58" t="s">
        <v>521</v>
      </c>
    </row>
    <row r="90" spans="1:15" s="59" customFormat="1" ht="31.5">
      <c r="A90" s="143" t="s">
        <v>952</v>
      </c>
      <c r="B90" s="114" t="s">
        <v>1171</v>
      </c>
      <c r="C90" s="118" t="s">
        <v>572</v>
      </c>
      <c r="D90" s="116" t="s">
        <v>521</v>
      </c>
      <c r="E90" s="116" t="s">
        <v>521</v>
      </c>
      <c r="F90" s="116" t="s">
        <v>521</v>
      </c>
      <c r="G90" s="116" t="s">
        <v>521</v>
      </c>
      <c r="H90" s="116" t="s">
        <v>521</v>
      </c>
      <c r="I90" s="116" t="s">
        <v>521</v>
      </c>
      <c r="J90" s="116" t="s">
        <v>521</v>
      </c>
      <c r="K90" s="116" t="s">
        <v>521</v>
      </c>
      <c r="L90" s="116" t="s">
        <v>521</v>
      </c>
      <c r="M90" s="116" t="s">
        <v>521</v>
      </c>
      <c r="N90" s="116" t="s">
        <v>521</v>
      </c>
      <c r="O90" s="116" t="s">
        <v>521</v>
      </c>
    </row>
    <row r="91" spans="1:15" s="59" customFormat="1">
      <c r="A91" s="143" t="s">
        <v>951</v>
      </c>
      <c r="B91" s="118" t="s">
        <v>776</v>
      </c>
      <c r="C91" s="118" t="s">
        <v>572</v>
      </c>
      <c r="D91" s="154">
        <f t="shared" ref="D91:K91" si="28">D42-D52</f>
        <v>-0.27500000000000036</v>
      </c>
      <c r="E91" s="154">
        <f t="shared" si="28"/>
        <v>0</v>
      </c>
      <c r="F91" s="154">
        <f t="shared" si="28"/>
        <v>-0.28875000000000028</v>
      </c>
      <c r="G91" s="154">
        <f t="shared" si="28"/>
        <v>0</v>
      </c>
      <c r="H91" s="154">
        <f t="shared" si="28"/>
        <v>-0.30318749999999994</v>
      </c>
      <c r="I91" s="154">
        <f t="shared" si="28"/>
        <v>0</v>
      </c>
      <c r="J91" s="154">
        <f t="shared" si="28"/>
        <v>-0.31834687500000047</v>
      </c>
      <c r="K91" s="154">
        <f t="shared" si="28"/>
        <v>0</v>
      </c>
      <c r="L91" s="154">
        <f>L42-L52</f>
        <v>-0.33426421875000045</v>
      </c>
      <c r="M91" s="154">
        <f>M42-M52</f>
        <v>0</v>
      </c>
      <c r="N91" s="150">
        <f t="shared" si="7"/>
        <v>-1.5195485937500015</v>
      </c>
      <c r="O91" s="150">
        <f t="shared" si="7"/>
        <v>0</v>
      </c>
    </row>
    <row r="92" spans="1:15" s="111" customFormat="1">
      <c r="A92" s="141" t="s">
        <v>950</v>
      </c>
      <c r="B92" s="119" t="s">
        <v>1157</v>
      </c>
      <c r="C92" s="142" t="s">
        <v>572</v>
      </c>
      <c r="D92" s="159">
        <f t="shared" ref="D92:H92" si="29">D93-D99</f>
        <v>1.7300000000000004</v>
      </c>
      <c r="E92" s="159">
        <f>E93-E99</f>
        <v>0</v>
      </c>
      <c r="F92" s="159">
        <f t="shared" si="29"/>
        <v>2.5035000000000007</v>
      </c>
      <c r="G92" s="159">
        <f t="shared" ref="G92" si="30">G93-G99</f>
        <v>0</v>
      </c>
      <c r="H92" s="159">
        <f t="shared" si="29"/>
        <v>3.4725750000000009</v>
      </c>
      <c r="I92" s="159">
        <f t="shared" ref="I92" si="31">I93-I99</f>
        <v>0</v>
      </c>
      <c r="J92" s="159">
        <f>J93-J99-0.1</f>
        <v>3.7198325000000021</v>
      </c>
      <c r="K92" s="159">
        <f t="shared" ref="K92:L92" si="32">K93-K99</f>
        <v>0</v>
      </c>
      <c r="L92" s="159">
        <f t="shared" si="32"/>
        <v>4.2018157500000033</v>
      </c>
      <c r="M92" s="159">
        <f>M93-M99</f>
        <v>0</v>
      </c>
      <c r="N92" s="150">
        <f t="shared" si="7"/>
        <v>15.627723250000008</v>
      </c>
      <c r="O92" s="150">
        <f t="shared" si="7"/>
        <v>0</v>
      </c>
    </row>
    <row r="93" spans="1:15" s="111" customFormat="1">
      <c r="A93" s="143" t="s">
        <v>949</v>
      </c>
      <c r="B93" s="113" t="s">
        <v>1158</v>
      </c>
      <c r="C93" s="118" t="s">
        <v>572</v>
      </c>
      <c r="D93" s="158">
        <f>D98</f>
        <v>8.5500000000000007</v>
      </c>
      <c r="E93" s="158"/>
      <c r="F93" s="158">
        <f t="shared" ref="F93:M93" si="33">F98</f>
        <v>10.6875</v>
      </c>
      <c r="G93" s="158"/>
      <c r="H93" s="158">
        <f t="shared" si="33"/>
        <v>13.359375</v>
      </c>
      <c r="I93" s="158"/>
      <c r="J93" s="158">
        <f t="shared" si="33"/>
        <v>14.695312500000002</v>
      </c>
      <c r="K93" s="158"/>
      <c r="L93" s="158">
        <f t="shared" si="33"/>
        <v>16.164843750000003</v>
      </c>
      <c r="M93" s="158">
        <f t="shared" si="33"/>
        <v>0</v>
      </c>
      <c r="N93" s="150">
        <f t="shared" si="7"/>
        <v>63.45703125</v>
      </c>
      <c r="O93" s="150">
        <f t="shared" si="7"/>
        <v>0</v>
      </c>
    </row>
    <row r="94" spans="1:15" s="110" customFormat="1">
      <c r="A94" s="143" t="s">
        <v>948</v>
      </c>
      <c r="B94" s="118" t="s">
        <v>947</v>
      </c>
      <c r="C94" s="118" t="s">
        <v>572</v>
      </c>
      <c r="D94" s="58" t="s">
        <v>521</v>
      </c>
      <c r="E94" s="58" t="s">
        <v>521</v>
      </c>
      <c r="F94" s="58" t="s">
        <v>521</v>
      </c>
      <c r="G94" s="58" t="s">
        <v>521</v>
      </c>
      <c r="H94" s="58" t="s">
        <v>521</v>
      </c>
      <c r="I94" s="58" t="s">
        <v>521</v>
      </c>
      <c r="J94" s="58" t="s">
        <v>521</v>
      </c>
      <c r="K94" s="58" t="s">
        <v>521</v>
      </c>
      <c r="L94" s="58" t="s">
        <v>521</v>
      </c>
      <c r="M94" s="58" t="s">
        <v>521</v>
      </c>
      <c r="N94" s="58" t="s">
        <v>521</v>
      </c>
      <c r="O94" s="58" t="s">
        <v>521</v>
      </c>
    </row>
    <row r="95" spans="1:15" s="110" customFormat="1">
      <c r="A95" s="143" t="s">
        <v>946</v>
      </c>
      <c r="B95" s="118" t="s">
        <v>382</v>
      </c>
      <c r="C95" s="118" t="s">
        <v>572</v>
      </c>
      <c r="D95" s="153" t="s">
        <v>521</v>
      </c>
      <c r="E95" s="153" t="s">
        <v>521</v>
      </c>
      <c r="F95" s="153" t="s">
        <v>521</v>
      </c>
      <c r="G95" s="153" t="s">
        <v>521</v>
      </c>
      <c r="H95" s="153" t="s">
        <v>521</v>
      </c>
      <c r="I95" s="153" t="s">
        <v>521</v>
      </c>
      <c r="J95" s="153" t="s">
        <v>521</v>
      </c>
      <c r="K95" s="153" t="s">
        <v>521</v>
      </c>
      <c r="L95" s="153" t="s">
        <v>521</v>
      </c>
      <c r="M95" s="153" t="s">
        <v>521</v>
      </c>
      <c r="N95" s="153" t="s">
        <v>521</v>
      </c>
      <c r="O95" s="153" t="s">
        <v>521</v>
      </c>
    </row>
    <row r="96" spans="1:15" s="110" customFormat="1">
      <c r="A96" s="143" t="s">
        <v>945</v>
      </c>
      <c r="B96" s="118" t="s">
        <v>944</v>
      </c>
      <c r="C96" s="118" t="s">
        <v>572</v>
      </c>
      <c r="D96" s="58" t="s">
        <v>521</v>
      </c>
      <c r="E96" s="58" t="s">
        <v>521</v>
      </c>
      <c r="F96" s="58" t="s">
        <v>521</v>
      </c>
      <c r="G96" s="58" t="s">
        <v>521</v>
      </c>
      <c r="H96" s="58" t="s">
        <v>521</v>
      </c>
      <c r="I96" s="58" t="s">
        <v>521</v>
      </c>
      <c r="J96" s="58" t="s">
        <v>521</v>
      </c>
      <c r="K96" s="58" t="s">
        <v>521</v>
      </c>
      <c r="L96" s="58" t="s">
        <v>521</v>
      </c>
      <c r="M96" s="58" t="s">
        <v>521</v>
      </c>
      <c r="N96" s="58" t="s">
        <v>521</v>
      </c>
      <c r="O96" s="58" t="s">
        <v>521</v>
      </c>
    </row>
    <row r="97" spans="1:15" s="110" customFormat="1">
      <c r="A97" s="143" t="s">
        <v>943</v>
      </c>
      <c r="B97" s="114" t="s">
        <v>942</v>
      </c>
      <c r="C97" s="118" t="s">
        <v>572</v>
      </c>
      <c r="D97" s="58" t="s">
        <v>521</v>
      </c>
      <c r="E97" s="58" t="s">
        <v>521</v>
      </c>
      <c r="F97" s="58" t="s">
        <v>521</v>
      </c>
      <c r="G97" s="58" t="s">
        <v>521</v>
      </c>
      <c r="H97" s="58" t="s">
        <v>521</v>
      </c>
      <c r="I97" s="58" t="s">
        <v>521</v>
      </c>
      <c r="J97" s="58" t="s">
        <v>521</v>
      </c>
      <c r="K97" s="58" t="s">
        <v>521</v>
      </c>
      <c r="L97" s="58" t="s">
        <v>521</v>
      </c>
      <c r="M97" s="58" t="s">
        <v>521</v>
      </c>
      <c r="N97" s="58" t="s">
        <v>521</v>
      </c>
      <c r="O97" s="58" t="s">
        <v>521</v>
      </c>
    </row>
    <row r="98" spans="1:15" s="110" customFormat="1">
      <c r="A98" s="143" t="s">
        <v>941</v>
      </c>
      <c r="B98" s="118" t="s">
        <v>940</v>
      </c>
      <c r="C98" s="118" t="s">
        <v>572</v>
      </c>
      <c r="D98" s="154">
        <f>5.7*1.5</f>
        <v>8.5500000000000007</v>
      </c>
      <c r="E98" s="154"/>
      <c r="F98" s="154">
        <f>D98*1.25</f>
        <v>10.6875</v>
      </c>
      <c r="G98" s="154"/>
      <c r="H98" s="154">
        <f>F98*1.25</f>
        <v>13.359375</v>
      </c>
      <c r="I98" s="153"/>
      <c r="J98" s="154">
        <f>H98*1.1</f>
        <v>14.695312500000002</v>
      </c>
      <c r="K98" s="93"/>
      <c r="L98" s="154">
        <f>J98*1.1</f>
        <v>16.164843750000003</v>
      </c>
      <c r="M98" s="154"/>
      <c r="N98" s="150">
        <f t="shared" ref="N98:O148" si="34">D98+F98+H98+J98+L98</f>
        <v>63.45703125</v>
      </c>
      <c r="O98" s="150">
        <f t="shared" si="34"/>
        <v>0</v>
      </c>
    </row>
    <row r="99" spans="1:15" s="111" customFormat="1">
      <c r="A99" s="143" t="s">
        <v>939</v>
      </c>
      <c r="B99" s="113" t="s">
        <v>1159</v>
      </c>
      <c r="C99" s="118" t="s">
        <v>572</v>
      </c>
      <c r="D99" s="154">
        <f>D100+D101+D104</f>
        <v>6.82</v>
      </c>
      <c r="E99" s="154">
        <f>E100+E101+E104</f>
        <v>0</v>
      </c>
      <c r="F99" s="154">
        <f t="shared" ref="F99:K99" si="35">F100+F101+F104</f>
        <v>8.1839999999999993</v>
      </c>
      <c r="G99" s="154">
        <f>G100+G101+G104</f>
        <v>0</v>
      </c>
      <c r="H99" s="154">
        <f t="shared" si="35"/>
        <v>9.8867999999999991</v>
      </c>
      <c r="I99" s="154">
        <f t="shared" si="35"/>
        <v>0</v>
      </c>
      <c r="J99" s="154">
        <f t="shared" si="35"/>
        <v>10.87548</v>
      </c>
      <c r="K99" s="154">
        <f t="shared" si="35"/>
        <v>0</v>
      </c>
      <c r="L99" s="154">
        <f>L100+L101+L104</f>
        <v>11.963028</v>
      </c>
      <c r="M99" s="154">
        <f>M100+M101+M104</f>
        <v>0</v>
      </c>
      <c r="N99" s="150">
        <f t="shared" si="34"/>
        <v>47.729307999999996</v>
      </c>
      <c r="O99" s="150">
        <f t="shared" si="34"/>
        <v>0</v>
      </c>
    </row>
    <row r="100" spans="1:15" s="110" customFormat="1">
      <c r="A100" s="143" t="s">
        <v>938</v>
      </c>
      <c r="B100" s="118" t="s">
        <v>937</v>
      </c>
      <c r="C100" s="118" t="s">
        <v>572</v>
      </c>
      <c r="D100" s="154">
        <f>0.5*1.1</f>
        <v>0.55000000000000004</v>
      </c>
      <c r="E100" s="154"/>
      <c r="F100" s="154">
        <f>D100*1.2</f>
        <v>0.66</v>
      </c>
      <c r="G100" s="154"/>
      <c r="H100" s="154">
        <f>F100*1.3</f>
        <v>0.8580000000000001</v>
      </c>
      <c r="I100" s="153"/>
      <c r="J100" s="154">
        <f>H100*1.1</f>
        <v>0.94380000000000019</v>
      </c>
      <c r="K100" s="93"/>
      <c r="L100" s="154">
        <f>J100*1.1</f>
        <v>1.0381800000000003</v>
      </c>
      <c r="M100" s="154"/>
      <c r="N100" s="150">
        <f t="shared" si="34"/>
        <v>4.0499800000000006</v>
      </c>
      <c r="O100" s="150">
        <f t="shared" si="34"/>
        <v>0</v>
      </c>
    </row>
    <row r="101" spans="1:15" s="110" customFormat="1">
      <c r="A101" s="143" t="s">
        <v>936</v>
      </c>
      <c r="B101" s="118" t="s">
        <v>384</v>
      </c>
      <c r="C101" s="118" t="s">
        <v>572</v>
      </c>
      <c r="D101" s="154">
        <f>0.4*1.1</f>
        <v>0.44000000000000006</v>
      </c>
      <c r="E101" s="154"/>
      <c r="F101" s="154">
        <f>D101*1.2</f>
        <v>0.52800000000000002</v>
      </c>
      <c r="G101" s="154"/>
      <c r="H101" s="154">
        <f>F101*1.2</f>
        <v>0.63360000000000005</v>
      </c>
      <c r="I101" s="154"/>
      <c r="J101" s="154">
        <f>H101*1.1</f>
        <v>0.69696000000000013</v>
      </c>
      <c r="K101" s="93"/>
      <c r="L101" s="154">
        <f>J101*1.1</f>
        <v>0.76665600000000023</v>
      </c>
      <c r="M101" s="93"/>
      <c r="N101" s="150">
        <f t="shared" si="34"/>
        <v>3.0652160000000004</v>
      </c>
      <c r="O101" s="150">
        <f t="shared" si="34"/>
        <v>0</v>
      </c>
    </row>
    <row r="102" spans="1:15" s="110" customFormat="1">
      <c r="A102" s="143" t="s">
        <v>935</v>
      </c>
      <c r="B102" s="118" t="s">
        <v>934</v>
      </c>
      <c r="C102" s="118" t="s">
        <v>572</v>
      </c>
      <c r="D102" s="153"/>
      <c r="E102" s="153"/>
      <c r="F102" s="154"/>
      <c r="G102" s="153"/>
      <c r="H102" s="153"/>
      <c r="I102" s="153"/>
      <c r="J102" s="153"/>
      <c r="K102" s="58"/>
      <c r="L102" s="154"/>
      <c r="M102" s="58"/>
      <c r="N102" s="150"/>
      <c r="O102" s="150"/>
    </row>
    <row r="103" spans="1:15" s="110" customFormat="1">
      <c r="A103" s="143" t="s">
        <v>933</v>
      </c>
      <c r="B103" s="114" t="s">
        <v>932</v>
      </c>
      <c r="C103" s="118" t="s">
        <v>572</v>
      </c>
      <c r="D103" s="153"/>
      <c r="E103" s="153"/>
      <c r="F103" s="154"/>
      <c r="G103" s="153"/>
      <c r="H103" s="153"/>
      <c r="I103" s="153"/>
      <c r="J103" s="153"/>
      <c r="K103" s="58"/>
      <c r="L103" s="154"/>
      <c r="M103" s="58"/>
      <c r="N103" s="150"/>
      <c r="O103" s="150"/>
    </row>
    <row r="104" spans="1:15" s="110" customFormat="1" ht="21" customHeight="1">
      <c r="A104" s="143" t="s">
        <v>931</v>
      </c>
      <c r="B104" s="118" t="s">
        <v>930</v>
      </c>
      <c r="C104" s="118" t="s">
        <v>572</v>
      </c>
      <c r="D104" s="154">
        <f>5.3*1.1</f>
        <v>5.83</v>
      </c>
      <c r="E104" s="154"/>
      <c r="F104" s="154">
        <f>D104*1.2</f>
        <v>6.9959999999999996</v>
      </c>
      <c r="G104" s="154"/>
      <c r="H104" s="154">
        <f>F104*1.2</f>
        <v>8.3951999999999991</v>
      </c>
      <c r="I104" s="154"/>
      <c r="J104" s="154">
        <f>H104*1.1</f>
        <v>9.2347199999999994</v>
      </c>
      <c r="K104" s="93"/>
      <c r="L104" s="154">
        <f>J104*1.1</f>
        <v>10.158192</v>
      </c>
      <c r="M104" s="93"/>
      <c r="N104" s="150">
        <f t="shared" si="34"/>
        <v>40.614111999999999</v>
      </c>
      <c r="O104" s="150">
        <f t="shared" si="34"/>
        <v>0</v>
      </c>
    </row>
    <row r="105" spans="1:15" s="111" customFormat="1">
      <c r="A105" s="141" t="s">
        <v>929</v>
      </c>
      <c r="B105" s="119" t="s">
        <v>1160</v>
      </c>
      <c r="C105" s="142" t="s">
        <v>572</v>
      </c>
      <c r="D105" s="150">
        <f t="shared" ref="D105:N105" si="36">D108+D110+D114</f>
        <v>35.131999999999998</v>
      </c>
      <c r="E105" s="150">
        <f t="shared" si="36"/>
        <v>0</v>
      </c>
      <c r="F105" s="150">
        <f t="shared" si="36"/>
        <v>36.376019999999997</v>
      </c>
      <c r="G105" s="150">
        <f t="shared" si="36"/>
        <v>0</v>
      </c>
      <c r="H105" s="150">
        <f>H108+H110+H114</f>
        <v>37.850174039999992</v>
      </c>
      <c r="I105" s="150">
        <f t="shared" si="36"/>
        <v>0</v>
      </c>
      <c r="J105" s="150">
        <f t="shared" si="36"/>
        <v>38.610161520799984</v>
      </c>
      <c r="K105" s="150">
        <f t="shared" si="36"/>
        <v>0</v>
      </c>
      <c r="L105" s="150">
        <f t="shared" si="36"/>
        <v>39.483877166423987</v>
      </c>
      <c r="M105" s="150">
        <f t="shared" si="36"/>
        <v>0</v>
      </c>
      <c r="N105" s="150">
        <f t="shared" si="36"/>
        <v>187.45223272722396</v>
      </c>
      <c r="O105" s="150">
        <f t="shared" ref="O105" si="37">O108+O110+O114</f>
        <v>0</v>
      </c>
    </row>
    <row r="106" spans="1:15" s="59" customFormat="1">
      <c r="A106" s="143" t="s">
        <v>928</v>
      </c>
      <c r="B106" s="118" t="s">
        <v>620</v>
      </c>
      <c r="C106" s="118" t="s">
        <v>572</v>
      </c>
      <c r="D106" s="58"/>
      <c r="E106" s="58"/>
      <c r="F106" s="58"/>
      <c r="G106" s="58"/>
      <c r="H106" s="58" t="s">
        <v>521</v>
      </c>
      <c r="I106" s="58" t="s">
        <v>521</v>
      </c>
      <c r="J106" s="58"/>
      <c r="K106" s="58"/>
      <c r="L106" s="58"/>
      <c r="M106" s="58"/>
      <c r="N106" s="150"/>
      <c r="O106" s="150"/>
    </row>
    <row r="107" spans="1:15" s="59" customFormat="1">
      <c r="A107" s="143" t="s">
        <v>927</v>
      </c>
      <c r="B107" s="118" t="s">
        <v>614</v>
      </c>
      <c r="C107" s="118" t="s">
        <v>572</v>
      </c>
      <c r="D107" s="58"/>
      <c r="E107" s="58"/>
      <c r="F107" s="58"/>
      <c r="G107" s="58"/>
      <c r="H107" s="58" t="s">
        <v>521</v>
      </c>
      <c r="I107" s="58" t="s">
        <v>521</v>
      </c>
      <c r="J107" s="58"/>
      <c r="K107" s="58"/>
      <c r="L107" s="58"/>
      <c r="M107" s="58"/>
      <c r="N107" s="150"/>
      <c r="O107" s="150"/>
    </row>
    <row r="108" spans="1:15" s="59" customFormat="1">
      <c r="A108" s="143" t="s">
        <v>926</v>
      </c>
      <c r="B108" s="118" t="s">
        <v>618</v>
      </c>
      <c r="C108" s="118" t="s">
        <v>572</v>
      </c>
      <c r="D108" s="93">
        <f>34.3*1.04</f>
        <v>35.671999999999997</v>
      </c>
      <c r="E108" s="93"/>
      <c r="F108" s="93">
        <f>D108*1.035</f>
        <v>36.920519999999996</v>
      </c>
      <c r="G108" s="93"/>
      <c r="H108" s="93">
        <f>F108*1.027</f>
        <v>37.917374039999991</v>
      </c>
      <c r="I108" s="93"/>
      <c r="J108" s="93">
        <f>H108*1.02</f>
        <v>38.675721520799989</v>
      </c>
      <c r="K108" s="58"/>
      <c r="L108" s="93">
        <f>J108*1.03</f>
        <v>39.835993166423989</v>
      </c>
      <c r="M108" s="93"/>
      <c r="N108" s="150">
        <f t="shared" si="34"/>
        <v>189.02160872722396</v>
      </c>
      <c r="O108" s="150">
        <f t="shared" si="34"/>
        <v>0</v>
      </c>
    </row>
    <row r="109" spans="1:15" s="59" customFormat="1">
      <c r="A109" s="143" t="s">
        <v>925</v>
      </c>
      <c r="B109" s="118" t="s">
        <v>612</v>
      </c>
      <c r="C109" s="118" t="s">
        <v>572</v>
      </c>
      <c r="D109" s="58"/>
      <c r="E109" s="58"/>
      <c r="F109" s="58"/>
      <c r="G109" s="58"/>
      <c r="H109" s="58" t="s">
        <v>521</v>
      </c>
      <c r="I109" s="58"/>
      <c r="J109" s="58"/>
      <c r="K109" s="58"/>
      <c r="L109" s="93"/>
      <c r="M109" s="58"/>
      <c r="N109" s="150"/>
      <c r="O109" s="150"/>
    </row>
    <row r="110" spans="1:15" s="59" customFormat="1">
      <c r="A110" s="143" t="s">
        <v>924</v>
      </c>
      <c r="B110" s="118" t="s">
        <v>736</v>
      </c>
      <c r="C110" s="118" t="s">
        <v>572</v>
      </c>
      <c r="D110" s="93">
        <f>-1.5*1.48</f>
        <v>-2.2199999999999998</v>
      </c>
      <c r="E110" s="93"/>
      <c r="F110" s="93">
        <f>F87</f>
        <v>-2.3925000000000005</v>
      </c>
      <c r="G110" s="93"/>
      <c r="H110" s="93">
        <v>-2.1</v>
      </c>
      <c r="I110" s="93"/>
      <c r="J110" s="93">
        <v>-2.2000000000000002</v>
      </c>
      <c r="K110" s="93"/>
      <c r="L110" s="93">
        <v>-2.7</v>
      </c>
      <c r="M110" s="93"/>
      <c r="N110" s="150">
        <f t="shared" si="34"/>
        <v>-11.612500000000001</v>
      </c>
      <c r="O110" s="150">
        <f t="shared" si="34"/>
        <v>0</v>
      </c>
    </row>
    <row r="111" spans="1:15" s="59" customFormat="1">
      <c r="A111" s="143" t="s">
        <v>923</v>
      </c>
      <c r="B111" s="118" t="s">
        <v>616</v>
      </c>
      <c r="C111" s="118" t="s">
        <v>572</v>
      </c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0"/>
      <c r="O111" s="150"/>
    </row>
    <row r="112" spans="1:15" s="59" customFormat="1">
      <c r="A112" s="143" t="s">
        <v>922</v>
      </c>
      <c r="B112" s="118" t="s">
        <v>610</v>
      </c>
      <c r="C112" s="118" t="s">
        <v>572</v>
      </c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150"/>
      <c r="O112" s="150"/>
    </row>
    <row r="113" spans="1:15" s="59" customFormat="1" ht="31.5">
      <c r="A113" s="143" t="s">
        <v>921</v>
      </c>
      <c r="B113" s="114" t="s">
        <v>1171</v>
      </c>
      <c r="C113" s="118" t="s">
        <v>572</v>
      </c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150"/>
      <c r="O113" s="150"/>
    </row>
    <row r="114" spans="1:15" s="59" customFormat="1">
      <c r="A114" s="143" t="s">
        <v>920</v>
      </c>
      <c r="B114" s="118" t="s">
        <v>776</v>
      </c>
      <c r="C114" s="118" t="s">
        <v>572</v>
      </c>
      <c r="D114" s="154">
        <f>1.4*1.2</f>
        <v>1.68</v>
      </c>
      <c r="E114" s="154"/>
      <c r="F114" s="154">
        <f>D114*1.1</f>
        <v>1.8480000000000001</v>
      </c>
      <c r="G114" s="154"/>
      <c r="H114" s="154">
        <f>F114*1.1</f>
        <v>2.0328000000000004</v>
      </c>
      <c r="I114" s="154"/>
      <c r="J114" s="154">
        <f>H114*1.05</f>
        <v>2.1344400000000006</v>
      </c>
      <c r="K114" s="153"/>
      <c r="L114" s="154">
        <f>J114*1.1</f>
        <v>2.347884000000001</v>
      </c>
      <c r="M114" s="153"/>
      <c r="N114" s="150">
        <f t="shared" si="34"/>
        <v>10.043124000000002</v>
      </c>
      <c r="O114" s="150">
        <f t="shared" si="34"/>
        <v>0</v>
      </c>
    </row>
    <row r="115" spans="1:15" s="111" customFormat="1" ht="31.5">
      <c r="A115" s="141" t="s">
        <v>919</v>
      </c>
      <c r="B115" s="119" t="s">
        <v>1164</v>
      </c>
      <c r="C115" s="142" t="s">
        <v>572</v>
      </c>
      <c r="D115" s="150">
        <f>D118+D120+D124</f>
        <v>9.0264000000000006</v>
      </c>
      <c r="E115" s="150">
        <f>E118+E120+E124</f>
        <v>0</v>
      </c>
      <c r="F115" s="150">
        <f t="shared" ref="F115:M115" si="38">F118+F120+F124</f>
        <v>9.7752040000000004</v>
      </c>
      <c r="G115" s="150">
        <f t="shared" ref="G115" si="39">G118+G120+G124</f>
        <v>0</v>
      </c>
      <c r="H115" s="150">
        <f>H118+H120+H124</f>
        <v>10.570034807999999</v>
      </c>
      <c r="I115" s="150">
        <f>I118+I120+I124</f>
        <v>0</v>
      </c>
      <c r="J115" s="150">
        <f>J118+J120+J124+0.1</f>
        <v>11.322032304159999</v>
      </c>
      <c r="K115" s="150">
        <f t="shared" si="38"/>
        <v>0</v>
      </c>
      <c r="L115" s="150">
        <f t="shared" si="38"/>
        <v>12.3967754332848</v>
      </c>
      <c r="M115" s="150">
        <f t="shared" si="38"/>
        <v>0</v>
      </c>
      <c r="N115" s="150">
        <f t="shared" si="34"/>
        <v>53.090446545444799</v>
      </c>
      <c r="O115" s="150">
        <f t="shared" si="34"/>
        <v>0</v>
      </c>
    </row>
    <row r="116" spans="1:15" s="111" customFormat="1">
      <c r="A116" s="143" t="s">
        <v>918</v>
      </c>
      <c r="B116" s="113" t="s">
        <v>620</v>
      </c>
      <c r="C116" s="118" t="s">
        <v>572</v>
      </c>
      <c r="D116" s="87"/>
      <c r="E116" s="87"/>
      <c r="F116" s="87"/>
      <c r="G116" s="87"/>
      <c r="H116" s="87" t="s">
        <v>521</v>
      </c>
      <c r="I116" s="87" t="s">
        <v>521</v>
      </c>
      <c r="J116" s="87" t="s">
        <v>521</v>
      </c>
      <c r="K116" s="87" t="s">
        <v>521</v>
      </c>
      <c r="L116" s="87" t="s">
        <v>521</v>
      </c>
      <c r="M116" s="87" t="s">
        <v>521</v>
      </c>
      <c r="N116" s="150"/>
      <c r="O116" s="150"/>
    </row>
    <row r="117" spans="1:15" s="111" customFormat="1">
      <c r="A117" s="143" t="s">
        <v>1115</v>
      </c>
      <c r="B117" s="113" t="s">
        <v>1165</v>
      </c>
      <c r="C117" s="118" t="s">
        <v>572</v>
      </c>
      <c r="D117" s="87"/>
      <c r="E117" s="87"/>
      <c r="F117" s="87"/>
      <c r="G117" s="87"/>
      <c r="H117" s="87" t="s">
        <v>521</v>
      </c>
      <c r="I117" s="87" t="s">
        <v>521</v>
      </c>
      <c r="J117" s="87" t="s">
        <v>521</v>
      </c>
      <c r="K117" s="87" t="s">
        <v>521</v>
      </c>
      <c r="L117" s="87" t="s">
        <v>521</v>
      </c>
      <c r="M117" s="87" t="s">
        <v>521</v>
      </c>
      <c r="N117" s="150"/>
      <c r="O117" s="150"/>
    </row>
    <row r="118" spans="1:15" s="111" customFormat="1">
      <c r="A118" s="143" t="s">
        <v>1114</v>
      </c>
      <c r="B118" s="113" t="s">
        <v>1166</v>
      </c>
      <c r="C118" s="118" t="s">
        <v>572</v>
      </c>
      <c r="D118" s="93">
        <f>D108*20%+2</f>
        <v>9.1343999999999994</v>
      </c>
      <c r="E118" s="93"/>
      <c r="F118" s="93">
        <f>F108*20%+2.5</f>
        <v>9.8841040000000007</v>
      </c>
      <c r="G118" s="93"/>
      <c r="H118" s="93">
        <f>H108*20%+3</f>
        <v>10.583474807999998</v>
      </c>
      <c r="I118" s="93"/>
      <c r="J118" s="93">
        <f>J108*20%+3.5</f>
        <v>11.235144304159999</v>
      </c>
      <c r="K118" s="93"/>
      <c r="L118" s="93">
        <f>L108*20%+4.5</f>
        <v>12.467198633284799</v>
      </c>
      <c r="M118" s="93"/>
      <c r="N118" s="150">
        <f t="shared" si="34"/>
        <v>53.304321745444796</v>
      </c>
      <c r="O118" s="150">
        <f t="shared" si="34"/>
        <v>0</v>
      </c>
    </row>
    <row r="119" spans="1:15" s="111" customFormat="1">
      <c r="A119" s="143" t="s">
        <v>1113</v>
      </c>
      <c r="B119" s="113" t="s">
        <v>1167</v>
      </c>
      <c r="C119" s="118" t="s">
        <v>572</v>
      </c>
      <c r="D119" s="58"/>
      <c r="E119" s="58"/>
      <c r="F119" s="58"/>
      <c r="G119" s="58"/>
      <c r="H119" s="87" t="s">
        <v>521</v>
      </c>
      <c r="I119" s="87"/>
      <c r="J119" s="87" t="s">
        <v>521</v>
      </c>
      <c r="K119" s="87"/>
      <c r="L119" s="87" t="s">
        <v>521</v>
      </c>
      <c r="M119" s="87"/>
      <c r="N119" s="150"/>
      <c r="O119" s="150"/>
    </row>
    <row r="120" spans="1:15" s="111" customFormat="1">
      <c r="A120" s="143" t="s">
        <v>1112</v>
      </c>
      <c r="B120" s="113" t="s">
        <v>1168</v>
      </c>
      <c r="C120" s="118" t="s">
        <v>572</v>
      </c>
      <c r="D120" s="93">
        <f>D110*20%</f>
        <v>-0.44399999999999995</v>
      </c>
      <c r="E120" s="93"/>
      <c r="F120" s="93">
        <f t="shared" ref="F120:L120" si="40">F110*20%</f>
        <v>-0.47850000000000015</v>
      </c>
      <c r="G120" s="93"/>
      <c r="H120" s="93">
        <f t="shared" si="40"/>
        <v>-0.42000000000000004</v>
      </c>
      <c r="I120" s="93"/>
      <c r="J120" s="93">
        <f t="shared" si="40"/>
        <v>-0.44000000000000006</v>
      </c>
      <c r="K120" s="93"/>
      <c r="L120" s="93">
        <f t="shared" si="40"/>
        <v>-0.54</v>
      </c>
      <c r="M120" s="93"/>
      <c r="N120" s="150">
        <f t="shared" si="34"/>
        <v>-2.3225000000000002</v>
      </c>
      <c r="O120" s="150">
        <f t="shared" si="34"/>
        <v>0</v>
      </c>
    </row>
    <row r="121" spans="1:15" s="111" customFormat="1">
      <c r="A121" s="143" t="s">
        <v>1161</v>
      </c>
      <c r="B121" s="113" t="s">
        <v>1169</v>
      </c>
      <c r="C121" s="118" t="s">
        <v>572</v>
      </c>
      <c r="D121" s="58" t="s">
        <v>521</v>
      </c>
      <c r="E121" s="58" t="s">
        <v>521</v>
      </c>
      <c r="F121" s="58" t="s">
        <v>521</v>
      </c>
      <c r="G121" s="58" t="s">
        <v>521</v>
      </c>
      <c r="H121" s="58" t="s">
        <v>521</v>
      </c>
      <c r="I121" s="58" t="s">
        <v>521</v>
      </c>
      <c r="J121" s="58" t="s">
        <v>521</v>
      </c>
      <c r="K121" s="58" t="s">
        <v>521</v>
      </c>
      <c r="L121" s="58" t="s">
        <v>521</v>
      </c>
      <c r="M121" s="58" t="s">
        <v>521</v>
      </c>
      <c r="N121" s="58" t="s">
        <v>521</v>
      </c>
      <c r="O121" s="58" t="s">
        <v>521</v>
      </c>
    </row>
    <row r="122" spans="1:15" s="111" customFormat="1">
      <c r="A122" s="143" t="s">
        <v>1162</v>
      </c>
      <c r="B122" s="113" t="s">
        <v>1170</v>
      </c>
      <c r="C122" s="118" t="s">
        <v>572</v>
      </c>
      <c r="D122" s="58" t="s">
        <v>521</v>
      </c>
      <c r="E122" s="58" t="s">
        <v>521</v>
      </c>
      <c r="F122" s="58" t="s">
        <v>521</v>
      </c>
      <c r="G122" s="58" t="s">
        <v>521</v>
      </c>
      <c r="H122" s="58" t="s">
        <v>521</v>
      </c>
      <c r="I122" s="58" t="s">
        <v>521</v>
      </c>
      <c r="J122" s="58" t="s">
        <v>521</v>
      </c>
      <c r="K122" s="58" t="s">
        <v>521</v>
      </c>
      <c r="L122" s="58" t="s">
        <v>521</v>
      </c>
      <c r="M122" s="58" t="s">
        <v>521</v>
      </c>
      <c r="N122" s="58" t="s">
        <v>521</v>
      </c>
      <c r="O122" s="58" t="s">
        <v>521</v>
      </c>
    </row>
    <row r="123" spans="1:15" s="111" customFormat="1" ht="30.75" customHeight="1">
      <c r="A123" s="143" t="s">
        <v>1163</v>
      </c>
      <c r="B123" s="113" t="s">
        <v>1172</v>
      </c>
      <c r="C123" s="118" t="s">
        <v>572</v>
      </c>
      <c r="D123" s="58" t="s">
        <v>521</v>
      </c>
      <c r="E123" s="58" t="s">
        <v>521</v>
      </c>
      <c r="F123" s="58" t="s">
        <v>521</v>
      </c>
      <c r="G123" s="58" t="s">
        <v>521</v>
      </c>
      <c r="H123" s="58" t="s">
        <v>521</v>
      </c>
      <c r="I123" s="58" t="s">
        <v>521</v>
      </c>
      <c r="J123" s="58" t="s">
        <v>521</v>
      </c>
      <c r="K123" s="58" t="s">
        <v>521</v>
      </c>
      <c r="L123" s="58" t="s">
        <v>521</v>
      </c>
      <c r="M123" s="58" t="s">
        <v>521</v>
      </c>
      <c r="N123" s="58" t="s">
        <v>521</v>
      </c>
      <c r="O123" s="58" t="s">
        <v>521</v>
      </c>
    </row>
    <row r="124" spans="1:15" s="110" customFormat="1">
      <c r="A124" s="143" t="s">
        <v>1173</v>
      </c>
      <c r="B124" s="113" t="s">
        <v>1174</v>
      </c>
      <c r="C124" s="118" t="s">
        <v>572</v>
      </c>
      <c r="D124" s="154">
        <f>D114*20%</f>
        <v>0.33600000000000002</v>
      </c>
      <c r="E124" s="154"/>
      <c r="F124" s="154">
        <f t="shared" ref="F124:L124" si="41">F114*20%</f>
        <v>0.36960000000000004</v>
      </c>
      <c r="G124" s="154"/>
      <c r="H124" s="154">
        <f t="shared" si="41"/>
        <v>0.40656000000000009</v>
      </c>
      <c r="I124" s="154"/>
      <c r="J124" s="154">
        <f>J114*20%</f>
        <v>0.42688800000000016</v>
      </c>
      <c r="K124" s="154"/>
      <c r="L124" s="154">
        <f t="shared" si="41"/>
        <v>0.46957680000000024</v>
      </c>
      <c r="M124" s="154"/>
      <c r="N124" s="150">
        <f t="shared" si="34"/>
        <v>2.0086248000000007</v>
      </c>
      <c r="O124" s="150">
        <f t="shared" si="34"/>
        <v>0</v>
      </c>
    </row>
    <row r="125" spans="1:15" s="111" customFormat="1">
      <c r="A125" s="141" t="s">
        <v>916</v>
      </c>
      <c r="B125" s="119" t="s">
        <v>915</v>
      </c>
      <c r="C125" s="142" t="s">
        <v>572</v>
      </c>
      <c r="D125" s="150">
        <f>D128+D130+D134</f>
        <v>27.9056</v>
      </c>
      <c r="E125" s="150">
        <f t="shared" ref="E125" si="42">E128+E130+E134</f>
        <v>0</v>
      </c>
      <c r="F125" s="150">
        <f t="shared" ref="F125:M125" si="43">F128+F130+F134</f>
        <v>28.400815999999995</v>
      </c>
      <c r="G125" s="150">
        <f t="shared" ref="G125" si="44">G128+G130+G134</f>
        <v>0</v>
      </c>
      <c r="H125" s="150">
        <f>H128+H130+H134+0.1</f>
        <v>29.380139231999994</v>
      </c>
      <c r="I125" s="150">
        <f>I128+I130+I134</f>
        <v>0</v>
      </c>
      <c r="J125" s="150">
        <f>J128+J130+J134-0.1</f>
        <v>30.288129216639987</v>
      </c>
      <c r="K125" s="150">
        <f>K128+K130+K134+0.1</f>
        <v>0.1</v>
      </c>
      <c r="L125" s="150">
        <f t="shared" si="43"/>
        <v>31.587101733139193</v>
      </c>
      <c r="M125" s="150">
        <f t="shared" si="43"/>
        <v>0</v>
      </c>
      <c r="N125" s="150">
        <f t="shared" si="34"/>
        <v>147.56178618177915</v>
      </c>
      <c r="O125" s="150">
        <f t="shared" si="34"/>
        <v>0.1</v>
      </c>
    </row>
    <row r="126" spans="1:15" s="59" customFormat="1">
      <c r="A126" s="143" t="s">
        <v>914</v>
      </c>
      <c r="B126" s="118" t="s">
        <v>620</v>
      </c>
      <c r="C126" s="118" t="s">
        <v>572</v>
      </c>
      <c r="D126" s="58"/>
      <c r="E126" s="58"/>
      <c r="F126" s="58"/>
      <c r="G126" s="58"/>
      <c r="H126" s="58" t="s">
        <v>521</v>
      </c>
      <c r="I126" s="58" t="s">
        <v>521</v>
      </c>
      <c r="J126" s="58"/>
      <c r="K126" s="58"/>
      <c r="L126" s="58"/>
      <c r="M126" s="58"/>
      <c r="N126" s="150"/>
      <c r="O126" s="150"/>
    </row>
    <row r="127" spans="1:15" s="59" customFormat="1">
      <c r="A127" s="143" t="s">
        <v>913</v>
      </c>
      <c r="B127" s="118" t="s">
        <v>614</v>
      </c>
      <c r="C127" s="118" t="s">
        <v>572</v>
      </c>
      <c r="D127" s="58"/>
      <c r="E127" s="58"/>
      <c r="F127" s="58"/>
      <c r="G127" s="58"/>
      <c r="H127" s="58" t="s">
        <v>521</v>
      </c>
      <c r="I127" s="58" t="s">
        <v>521</v>
      </c>
      <c r="J127" s="58" t="s">
        <v>521</v>
      </c>
      <c r="K127" s="58" t="s">
        <v>521</v>
      </c>
      <c r="L127" s="58" t="s">
        <v>521</v>
      </c>
      <c r="M127" s="58" t="s">
        <v>521</v>
      </c>
      <c r="N127" s="150"/>
      <c r="O127" s="150"/>
    </row>
    <row r="128" spans="1:15" s="59" customFormat="1">
      <c r="A128" s="143" t="s">
        <v>912</v>
      </c>
      <c r="B128" s="118" t="s">
        <v>618</v>
      </c>
      <c r="C128" s="118" t="s">
        <v>572</v>
      </c>
      <c r="D128" s="93">
        <f>D108-D118+1.8</f>
        <v>28.337599999999998</v>
      </c>
      <c r="E128" s="93"/>
      <c r="F128" s="93">
        <f>F108-F118+1.8</f>
        <v>28.836415999999996</v>
      </c>
      <c r="G128" s="93"/>
      <c r="H128" s="93">
        <f>H108-H118+2</f>
        <v>29.333899231999993</v>
      </c>
      <c r="I128" s="93"/>
      <c r="J128" s="93">
        <f>J108-J118+3</f>
        <v>30.440577216639991</v>
      </c>
      <c r="K128" s="93"/>
      <c r="L128" s="93">
        <f>L108-L118+4.5</f>
        <v>31.868794533139191</v>
      </c>
      <c r="M128" s="93"/>
      <c r="N128" s="150">
        <f t="shared" si="34"/>
        <v>148.81728698177918</v>
      </c>
      <c r="O128" s="150">
        <f t="shared" si="34"/>
        <v>0</v>
      </c>
    </row>
    <row r="129" spans="1:15" s="59" customFormat="1">
      <c r="A129" s="143" t="s">
        <v>911</v>
      </c>
      <c r="B129" s="118" t="s">
        <v>612</v>
      </c>
      <c r="C129" s="118" t="s">
        <v>572</v>
      </c>
      <c r="D129" s="58"/>
      <c r="E129" s="58"/>
      <c r="F129" s="58"/>
      <c r="G129" s="58"/>
      <c r="H129" s="58" t="s">
        <v>521</v>
      </c>
      <c r="I129" s="58" t="s">
        <v>521</v>
      </c>
      <c r="J129" s="58" t="s">
        <v>521</v>
      </c>
      <c r="K129" s="58" t="s">
        <v>521</v>
      </c>
      <c r="L129" s="58" t="s">
        <v>521</v>
      </c>
      <c r="M129" s="58" t="s">
        <v>521</v>
      </c>
      <c r="N129" s="150"/>
      <c r="O129" s="150"/>
    </row>
    <row r="130" spans="1:15" s="59" customFormat="1">
      <c r="A130" s="143" t="s">
        <v>910</v>
      </c>
      <c r="B130" s="118" t="s">
        <v>736</v>
      </c>
      <c r="C130" s="118" t="s">
        <v>572</v>
      </c>
      <c r="D130" s="93">
        <f>D110-D120</f>
        <v>-1.7759999999999998</v>
      </c>
      <c r="E130" s="93"/>
      <c r="F130" s="93">
        <f t="shared" ref="F130:L130" si="45">F110-F120</f>
        <v>-1.9140000000000004</v>
      </c>
      <c r="G130" s="93"/>
      <c r="H130" s="93">
        <f t="shared" si="45"/>
        <v>-1.6800000000000002</v>
      </c>
      <c r="I130" s="93"/>
      <c r="J130" s="93">
        <f t="shared" si="45"/>
        <v>-1.7600000000000002</v>
      </c>
      <c r="K130" s="93"/>
      <c r="L130" s="93">
        <f t="shared" si="45"/>
        <v>-2.16</v>
      </c>
      <c r="M130" s="93"/>
      <c r="N130" s="150">
        <f t="shared" si="34"/>
        <v>-9.2900000000000009</v>
      </c>
      <c r="O130" s="150">
        <f t="shared" si="34"/>
        <v>0</v>
      </c>
    </row>
    <row r="131" spans="1:15" s="110" customFormat="1">
      <c r="A131" s="143" t="s">
        <v>909</v>
      </c>
      <c r="B131" s="118" t="s">
        <v>616</v>
      </c>
      <c r="C131" s="118" t="s">
        <v>572</v>
      </c>
      <c r="D131" s="153" t="s">
        <v>521</v>
      </c>
      <c r="E131" s="153" t="s">
        <v>521</v>
      </c>
      <c r="F131" s="153" t="s">
        <v>521</v>
      </c>
      <c r="G131" s="153" t="s">
        <v>521</v>
      </c>
      <c r="H131" s="153" t="s">
        <v>521</v>
      </c>
      <c r="I131" s="153" t="s">
        <v>521</v>
      </c>
      <c r="J131" s="153" t="s">
        <v>521</v>
      </c>
      <c r="K131" s="153" t="s">
        <v>521</v>
      </c>
      <c r="L131" s="153" t="s">
        <v>521</v>
      </c>
      <c r="M131" s="153" t="s">
        <v>521</v>
      </c>
      <c r="N131" s="153" t="s">
        <v>521</v>
      </c>
      <c r="O131" s="153" t="s">
        <v>521</v>
      </c>
    </row>
    <row r="132" spans="1:15" s="110" customFormat="1">
      <c r="A132" s="143" t="s">
        <v>908</v>
      </c>
      <c r="B132" s="118" t="s">
        <v>610</v>
      </c>
      <c r="C132" s="118" t="s">
        <v>572</v>
      </c>
      <c r="D132" s="58" t="s">
        <v>521</v>
      </c>
      <c r="E132" s="58" t="s">
        <v>521</v>
      </c>
      <c r="F132" s="58" t="s">
        <v>521</v>
      </c>
      <c r="G132" s="58" t="s">
        <v>521</v>
      </c>
      <c r="H132" s="58" t="s">
        <v>521</v>
      </c>
      <c r="I132" s="58" t="s">
        <v>521</v>
      </c>
      <c r="J132" s="58" t="s">
        <v>521</v>
      </c>
      <c r="K132" s="58" t="s">
        <v>521</v>
      </c>
      <c r="L132" s="58" t="s">
        <v>521</v>
      </c>
      <c r="M132" s="58" t="s">
        <v>521</v>
      </c>
      <c r="N132" s="58" t="s">
        <v>521</v>
      </c>
      <c r="O132" s="58" t="s">
        <v>521</v>
      </c>
    </row>
    <row r="133" spans="1:15" s="110" customFormat="1" ht="31.5">
      <c r="A133" s="143" t="s">
        <v>907</v>
      </c>
      <c r="B133" s="114" t="s">
        <v>1171</v>
      </c>
      <c r="C133" s="118" t="s">
        <v>572</v>
      </c>
      <c r="D133" s="58" t="s">
        <v>521</v>
      </c>
      <c r="E133" s="58" t="s">
        <v>521</v>
      </c>
      <c r="F133" s="58" t="s">
        <v>521</v>
      </c>
      <c r="G133" s="58" t="s">
        <v>521</v>
      </c>
      <c r="H133" s="58" t="s">
        <v>521</v>
      </c>
      <c r="I133" s="58" t="s">
        <v>521</v>
      </c>
      <c r="J133" s="58" t="s">
        <v>521</v>
      </c>
      <c r="K133" s="58" t="s">
        <v>521</v>
      </c>
      <c r="L133" s="58" t="s">
        <v>521</v>
      </c>
      <c r="M133" s="58" t="s">
        <v>521</v>
      </c>
      <c r="N133" s="58" t="s">
        <v>521</v>
      </c>
      <c r="O133" s="58" t="s">
        <v>521</v>
      </c>
    </row>
    <row r="134" spans="1:15" s="110" customFormat="1">
      <c r="A134" s="143" t="s">
        <v>906</v>
      </c>
      <c r="B134" s="118" t="s">
        <v>776</v>
      </c>
      <c r="C134" s="118" t="s">
        <v>572</v>
      </c>
      <c r="D134" s="154">
        <f t="shared" ref="D134:J134" si="46">D114-D124</f>
        <v>1.3439999999999999</v>
      </c>
      <c r="E134" s="154"/>
      <c r="F134" s="154">
        <f t="shared" si="46"/>
        <v>1.4784000000000002</v>
      </c>
      <c r="G134" s="154"/>
      <c r="H134" s="154">
        <f t="shared" si="46"/>
        <v>1.6262400000000004</v>
      </c>
      <c r="I134" s="154"/>
      <c r="J134" s="154">
        <f t="shared" si="46"/>
        <v>1.7075520000000004</v>
      </c>
      <c r="K134" s="153"/>
      <c r="L134" s="154">
        <f>L114-L124</f>
        <v>1.8783072000000007</v>
      </c>
      <c r="M134" s="154"/>
      <c r="N134" s="150">
        <f t="shared" si="34"/>
        <v>8.0344992000000008</v>
      </c>
      <c r="O134" s="150">
        <f t="shared" si="34"/>
        <v>0</v>
      </c>
    </row>
    <row r="135" spans="1:15" s="111" customFormat="1">
      <c r="A135" s="141" t="s">
        <v>905</v>
      </c>
      <c r="B135" s="119" t="s">
        <v>904</v>
      </c>
      <c r="C135" s="142" t="s">
        <v>572</v>
      </c>
      <c r="D135" s="150">
        <f>D136+D139+D138</f>
        <v>27.9</v>
      </c>
      <c r="E135" s="150">
        <f t="shared" ref="E135:M135" si="47">E136+E139+E138</f>
        <v>0</v>
      </c>
      <c r="F135" s="150">
        <f t="shared" si="47"/>
        <v>28.400000000000002</v>
      </c>
      <c r="G135" s="150">
        <f t="shared" si="47"/>
        <v>0</v>
      </c>
      <c r="H135" s="150">
        <f t="shared" si="47"/>
        <v>29.4</v>
      </c>
      <c r="I135" s="150">
        <f t="shared" si="47"/>
        <v>0</v>
      </c>
      <c r="J135" s="150">
        <f t="shared" si="47"/>
        <v>30.299999999999997</v>
      </c>
      <c r="K135" s="150">
        <f t="shared" si="47"/>
        <v>0</v>
      </c>
      <c r="L135" s="150">
        <f t="shared" si="47"/>
        <v>31.6</v>
      </c>
      <c r="M135" s="150">
        <f t="shared" si="47"/>
        <v>0</v>
      </c>
      <c r="N135" s="150">
        <f t="shared" si="34"/>
        <v>147.6</v>
      </c>
      <c r="O135" s="150">
        <f t="shared" si="34"/>
        <v>0</v>
      </c>
    </row>
    <row r="136" spans="1:15" s="110" customFormat="1">
      <c r="A136" s="143" t="s">
        <v>903</v>
      </c>
      <c r="B136" s="113" t="s">
        <v>1279</v>
      </c>
      <c r="C136" s="118" t="s">
        <v>572</v>
      </c>
      <c r="D136" s="93">
        <v>27.5</v>
      </c>
      <c r="E136" s="58"/>
      <c r="F136" s="93">
        <v>27.6</v>
      </c>
      <c r="G136" s="93"/>
      <c r="H136" s="93">
        <v>28.4</v>
      </c>
      <c r="I136" s="93"/>
      <c r="J136" s="93">
        <v>29.4</v>
      </c>
      <c r="K136" s="93"/>
      <c r="L136" s="93">
        <v>30.5</v>
      </c>
      <c r="M136" s="93"/>
      <c r="N136" s="150">
        <f t="shared" ref="N136:N137" si="48">D136+F136+H136+J136+L136</f>
        <v>143.4</v>
      </c>
      <c r="O136" s="150">
        <f t="shared" ref="O136:O137" si="49">E136+G136+I136+K136+M136</f>
        <v>0</v>
      </c>
    </row>
    <row r="137" spans="1:15" s="110" customFormat="1">
      <c r="A137" s="143" t="s">
        <v>902</v>
      </c>
      <c r="B137" s="113" t="s">
        <v>901</v>
      </c>
      <c r="C137" s="118" t="s">
        <v>572</v>
      </c>
      <c r="D137" s="58"/>
      <c r="E137" s="58"/>
      <c r="F137" s="93"/>
      <c r="G137" s="123"/>
      <c r="H137" s="93"/>
      <c r="I137" s="93"/>
      <c r="J137" s="93"/>
      <c r="K137" s="93"/>
      <c r="L137" s="93"/>
      <c r="M137" s="93"/>
      <c r="N137" s="150">
        <f t="shared" si="48"/>
        <v>0</v>
      </c>
      <c r="O137" s="150">
        <f t="shared" si="49"/>
        <v>0</v>
      </c>
    </row>
    <row r="138" spans="1:15" s="110" customFormat="1">
      <c r="A138" s="143" t="s">
        <v>900</v>
      </c>
      <c r="B138" s="113" t="s">
        <v>285</v>
      </c>
      <c r="C138" s="118" t="s">
        <v>572</v>
      </c>
      <c r="D138" s="154">
        <v>0.2</v>
      </c>
      <c r="E138" s="154"/>
      <c r="F138" s="153">
        <v>0.3</v>
      </c>
      <c r="G138" s="153"/>
      <c r="H138" s="153">
        <v>0.4</v>
      </c>
      <c r="I138" s="153"/>
      <c r="J138" s="153">
        <v>0.5</v>
      </c>
      <c r="K138" s="153"/>
      <c r="L138" s="153">
        <v>0.6</v>
      </c>
      <c r="M138" s="153"/>
      <c r="N138" s="150">
        <f t="shared" si="34"/>
        <v>2</v>
      </c>
      <c r="O138" s="150">
        <f t="shared" si="34"/>
        <v>0</v>
      </c>
    </row>
    <row r="139" spans="1:15" s="110" customFormat="1" ht="18" customHeight="1">
      <c r="A139" s="143" t="s">
        <v>899</v>
      </c>
      <c r="B139" s="113" t="s">
        <v>898</v>
      </c>
      <c r="C139" s="118" t="s">
        <v>572</v>
      </c>
      <c r="D139" s="93">
        <v>0.2</v>
      </c>
      <c r="E139" s="93"/>
      <c r="F139" s="93">
        <v>0.5</v>
      </c>
      <c r="G139" s="93"/>
      <c r="H139" s="93">
        <v>0.6</v>
      </c>
      <c r="I139" s="93"/>
      <c r="J139" s="93">
        <v>0.4</v>
      </c>
      <c r="K139" s="93"/>
      <c r="L139" s="93">
        <v>0.5</v>
      </c>
      <c r="M139" s="93"/>
      <c r="N139" s="150">
        <f t="shared" si="34"/>
        <v>2.1999999999999997</v>
      </c>
      <c r="O139" s="150">
        <f t="shared" si="34"/>
        <v>0</v>
      </c>
    </row>
    <row r="140" spans="1:15" s="59" customFormat="1" ht="18" customHeight="1">
      <c r="A140" s="141" t="s">
        <v>897</v>
      </c>
      <c r="B140" s="119" t="s">
        <v>1142</v>
      </c>
      <c r="C140" s="142" t="s">
        <v>521</v>
      </c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150"/>
      <c r="O140" s="58"/>
    </row>
    <row r="141" spans="1:15" s="110" customFormat="1" ht="31.5" customHeight="1">
      <c r="A141" s="143" t="s">
        <v>896</v>
      </c>
      <c r="B141" s="120" t="s">
        <v>1175</v>
      </c>
      <c r="C141" s="118" t="s">
        <v>572</v>
      </c>
      <c r="D141" s="87" t="s">
        <v>521</v>
      </c>
      <c r="E141" s="87" t="s">
        <v>521</v>
      </c>
      <c r="F141" s="87" t="s">
        <v>521</v>
      </c>
      <c r="G141" s="87" t="s">
        <v>521</v>
      </c>
      <c r="H141" s="87" t="s">
        <v>521</v>
      </c>
      <c r="I141" s="87" t="s">
        <v>521</v>
      </c>
      <c r="J141" s="87" t="s">
        <v>521</v>
      </c>
      <c r="K141" s="87" t="s">
        <v>521</v>
      </c>
      <c r="L141" s="87" t="s">
        <v>521</v>
      </c>
      <c r="M141" s="87" t="s">
        <v>521</v>
      </c>
      <c r="N141" s="87" t="s">
        <v>521</v>
      </c>
      <c r="O141" s="87" t="s">
        <v>521</v>
      </c>
    </row>
    <row r="142" spans="1:15" s="110" customFormat="1" ht="18" customHeight="1">
      <c r="A142" s="143" t="s">
        <v>895</v>
      </c>
      <c r="B142" s="120" t="s">
        <v>1177</v>
      </c>
      <c r="C142" s="118" t="s">
        <v>572</v>
      </c>
      <c r="D142" s="87" t="s">
        <v>521</v>
      </c>
      <c r="E142" s="87" t="s">
        <v>521</v>
      </c>
      <c r="F142" s="87" t="s">
        <v>521</v>
      </c>
      <c r="G142" s="87" t="s">
        <v>521</v>
      </c>
      <c r="H142" s="87" t="s">
        <v>521</v>
      </c>
      <c r="I142" s="87" t="s">
        <v>521</v>
      </c>
      <c r="J142" s="87" t="s">
        <v>521</v>
      </c>
      <c r="K142" s="87" t="s">
        <v>521</v>
      </c>
      <c r="L142" s="87" t="s">
        <v>521</v>
      </c>
      <c r="M142" s="87" t="s">
        <v>521</v>
      </c>
      <c r="N142" s="87" t="s">
        <v>521</v>
      </c>
      <c r="O142" s="87" t="s">
        <v>521</v>
      </c>
    </row>
    <row r="143" spans="1:15" s="110" customFormat="1" ht="18" customHeight="1">
      <c r="A143" s="143" t="s">
        <v>1176</v>
      </c>
      <c r="B143" s="120" t="s">
        <v>1178</v>
      </c>
      <c r="C143" s="118" t="s">
        <v>572</v>
      </c>
      <c r="D143" s="58" t="s">
        <v>521</v>
      </c>
      <c r="E143" s="58" t="s">
        <v>521</v>
      </c>
      <c r="F143" s="58" t="s">
        <v>521</v>
      </c>
      <c r="G143" s="58" t="s">
        <v>521</v>
      </c>
      <c r="H143" s="58" t="s">
        <v>521</v>
      </c>
      <c r="I143" s="58" t="s">
        <v>521</v>
      </c>
      <c r="J143" s="58" t="s">
        <v>521</v>
      </c>
      <c r="K143" s="58" t="s">
        <v>521</v>
      </c>
      <c r="L143" s="58" t="s">
        <v>521</v>
      </c>
      <c r="M143" s="58" t="s">
        <v>521</v>
      </c>
      <c r="N143" s="58" t="s">
        <v>521</v>
      </c>
      <c r="O143" s="58" t="s">
        <v>521</v>
      </c>
    </row>
    <row r="144" spans="1:15" s="110" customFormat="1" ht="18" customHeight="1">
      <c r="A144" s="143" t="s">
        <v>894</v>
      </c>
      <c r="B144" s="120" t="s">
        <v>1179</v>
      </c>
      <c r="C144" s="118" t="s">
        <v>572</v>
      </c>
      <c r="D144" s="87" t="s">
        <v>521</v>
      </c>
      <c r="E144" s="87" t="s">
        <v>521</v>
      </c>
      <c r="F144" s="87" t="s">
        <v>521</v>
      </c>
      <c r="G144" s="87" t="s">
        <v>521</v>
      </c>
      <c r="H144" s="87" t="s">
        <v>521</v>
      </c>
      <c r="I144" s="87" t="s">
        <v>521</v>
      </c>
      <c r="J144" s="87" t="s">
        <v>521</v>
      </c>
      <c r="K144" s="87" t="s">
        <v>521</v>
      </c>
      <c r="L144" s="87" t="s">
        <v>521</v>
      </c>
      <c r="M144" s="87" t="s">
        <v>521</v>
      </c>
      <c r="N144" s="87" t="s">
        <v>521</v>
      </c>
      <c r="O144" s="87" t="s">
        <v>521</v>
      </c>
    </row>
    <row r="145" spans="1:15" s="110" customFormat="1" ht="18" customHeight="1">
      <c r="A145" s="144" t="s">
        <v>1181</v>
      </c>
      <c r="B145" s="120" t="s">
        <v>1180</v>
      </c>
      <c r="C145" s="118" t="s">
        <v>572</v>
      </c>
      <c r="D145" s="58" t="s">
        <v>521</v>
      </c>
      <c r="E145" s="58" t="s">
        <v>521</v>
      </c>
      <c r="F145" s="58" t="s">
        <v>521</v>
      </c>
      <c r="G145" s="58" t="s">
        <v>521</v>
      </c>
      <c r="H145" s="58" t="s">
        <v>521</v>
      </c>
      <c r="I145" s="58" t="s">
        <v>521</v>
      </c>
      <c r="J145" s="58" t="s">
        <v>521</v>
      </c>
      <c r="K145" s="58" t="s">
        <v>521</v>
      </c>
      <c r="L145" s="58" t="s">
        <v>521</v>
      </c>
      <c r="M145" s="58" t="s">
        <v>521</v>
      </c>
      <c r="N145" s="58" t="s">
        <v>521</v>
      </c>
      <c r="O145" s="58" t="s">
        <v>521</v>
      </c>
    </row>
    <row r="146" spans="1:15" s="59" customFormat="1" ht="48" customHeight="1">
      <c r="A146" s="143" t="s">
        <v>893</v>
      </c>
      <c r="B146" s="120" t="s">
        <v>1182</v>
      </c>
      <c r="C146" s="118" t="s">
        <v>521</v>
      </c>
      <c r="D146" s="87" t="s">
        <v>521</v>
      </c>
      <c r="E146" s="87" t="s">
        <v>521</v>
      </c>
      <c r="F146" s="87" t="s">
        <v>521</v>
      </c>
      <c r="G146" s="87" t="s">
        <v>521</v>
      </c>
      <c r="H146" s="87" t="s">
        <v>521</v>
      </c>
      <c r="I146" s="87" t="s">
        <v>521</v>
      </c>
      <c r="J146" s="87" t="s">
        <v>521</v>
      </c>
      <c r="K146" s="87" t="s">
        <v>521</v>
      </c>
      <c r="L146" s="87" t="s">
        <v>521</v>
      </c>
      <c r="M146" s="87" t="s">
        <v>521</v>
      </c>
      <c r="N146" s="87" t="s">
        <v>521</v>
      </c>
      <c r="O146" s="87" t="s">
        <v>521</v>
      </c>
    </row>
    <row r="147" spans="1:15" s="59" customFormat="1">
      <c r="A147" s="189" t="s">
        <v>892</v>
      </c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</row>
    <row r="148" spans="1:15" s="60" customFormat="1" ht="31.5" customHeight="1">
      <c r="A148" s="141" t="s">
        <v>891</v>
      </c>
      <c r="B148" s="119" t="s">
        <v>1183</v>
      </c>
      <c r="C148" s="142" t="s">
        <v>572</v>
      </c>
      <c r="D148" s="159">
        <f t="shared" ref="D148:K148" si="50">D151+D153+D160</f>
        <v>221.0676</v>
      </c>
      <c r="E148" s="159">
        <f t="shared" si="50"/>
        <v>0</v>
      </c>
      <c r="F148" s="159">
        <f t="shared" si="50"/>
        <v>225.75031200000001</v>
      </c>
      <c r="G148" s="159">
        <f t="shared" si="50"/>
        <v>0</v>
      </c>
      <c r="H148" s="159">
        <f t="shared" si="50"/>
        <v>230.54291423999999</v>
      </c>
      <c r="I148" s="159">
        <f t="shared" si="50"/>
        <v>0</v>
      </c>
      <c r="J148" s="159">
        <f t="shared" si="50"/>
        <v>235.44873312479999</v>
      </c>
      <c r="K148" s="159">
        <f t="shared" si="50"/>
        <v>0</v>
      </c>
      <c r="L148" s="159">
        <f>L151+L153+L160</f>
        <v>240.47124969729603</v>
      </c>
      <c r="M148" s="159">
        <f>M151+M153+M160</f>
        <v>0</v>
      </c>
      <c r="N148" s="150">
        <f t="shared" si="34"/>
        <v>1153.2808090620961</v>
      </c>
      <c r="O148" s="150">
        <f t="shared" si="34"/>
        <v>0</v>
      </c>
    </row>
    <row r="149" spans="1:15" s="59" customFormat="1">
      <c r="A149" s="143" t="s">
        <v>890</v>
      </c>
      <c r="B149" s="118" t="s">
        <v>620</v>
      </c>
      <c r="C149" s="118" t="s">
        <v>572</v>
      </c>
      <c r="D149" s="58" t="s">
        <v>521</v>
      </c>
      <c r="E149" s="58" t="s">
        <v>521</v>
      </c>
      <c r="F149" s="58" t="s">
        <v>521</v>
      </c>
      <c r="G149" s="58" t="s">
        <v>521</v>
      </c>
      <c r="H149" s="58" t="s">
        <v>521</v>
      </c>
      <c r="I149" s="58" t="s">
        <v>521</v>
      </c>
      <c r="J149" s="58" t="s">
        <v>521</v>
      </c>
      <c r="K149" s="58" t="s">
        <v>521</v>
      </c>
      <c r="L149" s="58" t="s">
        <v>521</v>
      </c>
      <c r="M149" s="58" t="s">
        <v>521</v>
      </c>
      <c r="N149" s="58" t="s">
        <v>521</v>
      </c>
      <c r="O149" s="58" t="s">
        <v>521</v>
      </c>
    </row>
    <row r="150" spans="1:15" s="59" customFormat="1">
      <c r="A150" s="143" t="s">
        <v>889</v>
      </c>
      <c r="B150" s="118" t="s">
        <v>614</v>
      </c>
      <c r="C150" s="118" t="s">
        <v>572</v>
      </c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</row>
    <row r="151" spans="1:15" s="59" customFormat="1">
      <c r="A151" s="143" t="s">
        <v>888</v>
      </c>
      <c r="B151" s="118" t="s">
        <v>618</v>
      </c>
      <c r="C151" s="118" t="s">
        <v>572</v>
      </c>
      <c r="D151" s="93">
        <f>D36*1.2</f>
        <v>213.6756</v>
      </c>
      <c r="E151" s="93"/>
      <c r="F151" s="93">
        <f t="shared" ref="F151:L151" si="51">F36*1.2</f>
        <v>217.94911200000001</v>
      </c>
      <c r="G151" s="93"/>
      <c r="H151" s="93">
        <f t="shared" si="51"/>
        <v>222.30809424</v>
      </c>
      <c r="I151" s="93"/>
      <c r="J151" s="93">
        <f t="shared" si="51"/>
        <v>226.75425612480001</v>
      </c>
      <c r="K151" s="93"/>
      <c r="L151" s="93">
        <f t="shared" si="51"/>
        <v>231.28934124729602</v>
      </c>
      <c r="M151" s="93"/>
      <c r="N151" s="150">
        <f t="shared" ref="N151:O151" si="52">D151+F151+H151+J151+L151</f>
        <v>1111.976403612096</v>
      </c>
      <c r="O151" s="150">
        <f t="shared" si="52"/>
        <v>0</v>
      </c>
    </row>
    <row r="152" spans="1:15" s="59" customFormat="1">
      <c r="A152" s="143" t="s">
        <v>887</v>
      </c>
      <c r="B152" s="118" t="s">
        <v>612</v>
      </c>
      <c r="C152" s="118" t="s">
        <v>572</v>
      </c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</row>
    <row r="153" spans="1:15" s="59" customFormat="1">
      <c r="A153" s="143" t="s">
        <v>886</v>
      </c>
      <c r="B153" s="118" t="s">
        <v>736</v>
      </c>
      <c r="C153" s="118" t="s">
        <v>572</v>
      </c>
      <c r="D153" s="93">
        <f>D38*1.2</f>
        <v>0.79200000000000004</v>
      </c>
      <c r="E153" s="93"/>
      <c r="F153" s="93">
        <f t="shared" ref="F153:L153" si="53">F38*1.2</f>
        <v>0.87120000000000009</v>
      </c>
      <c r="G153" s="93"/>
      <c r="H153" s="93">
        <f t="shared" si="53"/>
        <v>0.95832000000000017</v>
      </c>
      <c r="I153" s="93"/>
      <c r="J153" s="93">
        <f t="shared" si="53"/>
        <v>1.0541520000000002</v>
      </c>
      <c r="K153" s="93"/>
      <c r="L153" s="93">
        <f t="shared" si="53"/>
        <v>1.1595672000000004</v>
      </c>
      <c r="M153" s="93"/>
      <c r="N153" s="150">
        <f>D153+F153+H153+J153+L153</f>
        <v>4.8352392000000011</v>
      </c>
      <c r="O153" s="150">
        <f>E153+G153+I153+K153+M153</f>
        <v>0</v>
      </c>
    </row>
    <row r="154" spans="1:15" s="59" customFormat="1">
      <c r="A154" s="143" t="s">
        <v>885</v>
      </c>
      <c r="B154" s="118" t="s">
        <v>616</v>
      </c>
      <c r="C154" s="118" t="s">
        <v>572</v>
      </c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58"/>
    </row>
    <row r="155" spans="1:15" s="59" customFormat="1">
      <c r="A155" s="143" t="s">
        <v>884</v>
      </c>
      <c r="B155" s="118" t="s">
        <v>610</v>
      </c>
      <c r="C155" s="118" t="s">
        <v>572</v>
      </c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5" s="59" customFormat="1" ht="31.5">
      <c r="A156" s="143" t="s">
        <v>883</v>
      </c>
      <c r="B156" s="114" t="s">
        <v>1171</v>
      </c>
      <c r="C156" s="118" t="s">
        <v>572</v>
      </c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5" s="59" customFormat="1" ht="36" customHeight="1">
      <c r="A157" s="143" t="s">
        <v>882</v>
      </c>
      <c r="B157" s="120" t="s">
        <v>1186</v>
      </c>
      <c r="C157" s="118" t="s">
        <v>572</v>
      </c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</row>
    <row r="158" spans="1:15" s="59" customFormat="1" ht="18" customHeight="1">
      <c r="A158" s="143" t="s">
        <v>1147</v>
      </c>
      <c r="B158" s="114" t="s">
        <v>1184</v>
      </c>
      <c r="C158" s="118" t="s">
        <v>572</v>
      </c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</row>
    <row r="159" spans="1:15" s="59" customFormat="1" ht="30.75" customHeight="1">
      <c r="A159" s="143" t="s">
        <v>1148</v>
      </c>
      <c r="B159" s="114" t="s">
        <v>1185</v>
      </c>
      <c r="C159" s="118" t="s">
        <v>572</v>
      </c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</row>
    <row r="160" spans="1:15" s="59" customFormat="1">
      <c r="A160" s="143" t="s">
        <v>881</v>
      </c>
      <c r="B160" s="118" t="s">
        <v>776</v>
      </c>
      <c r="C160" s="118" t="s">
        <v>572</v>
      </c>
      <c r="D160" s="154">
        <f>D42*1.2</f>
        <v>6.6</v>
      </c>
      <c r="E160" s="154"/>
      <c r="F160" s="154">
        <f t="shared" ref="F160:L160" si="54">F42*1.2</f>
        <v>6.9300000000000006</v>
      </c>
      <c r="G160" s="154"/>
      <c r="H160" s="154">
        <f t="shared" si="54"/>
        <v>7.2765000000000004</v>
      </c>
      <c r="I160" s="154"/>
      <c r="J160" s="154">
        <f t="shared" si="54"/>
        <v>7.6403250000000007</v>
      </c>
      <c r="K160" s="154"/>
      <c r="L160" s="154">
        <f t="shared" si="54"/>
        <v>8.0223412500000002</v>
      </c>
      <c r="M160" s="93"/>
      <c r="N160" s="150">
        <f t="shared" ref="N160:O161" si="55">D160+F160+H160+J160+L160</f>
        <v>36.469166250000001</v>
      </c>
      <c r="O160" s="150">
        <f t="shared" si="55"/>
        <v>0</v>
      </c>
    </row>
    <row r="161" spans="1:15" s="60" customFormat="1" ht="16.5" customHeight="1">
      <c r="A161" s="141" t="s">
        <v>880</v>
      </c>
      <c r="B161" s="160" t="s">
        <v>1187</v>
      </c>
      <c r="C161" s="142" t="s">
        <v>572</v>
      </c>
      <c r="D161" s="150">
        <f t="shared" ref="D161:E161" si="56">D162+D163+D170+D171+D172+D174+D175+D176+D177+D178</f>
        <v>201.75074999999998</v>
      </c>
      <c r="E161" s="150">
        <f t="shared" si="56"/>
        <v>0</v>
      </c>
      <c r="F161" s="150">
        <f>F162+F163+F170+F171+F172+F174+F175+F176+F177+F178</f>
        <v>207.92427250000003</v>
      </c>
      <c r="G161" s="150">
        <f t="shared" ref="G161:M161" si="57">G162+G163+G170+G171+G172+G174+G175+G176+G177+G178</f>
        <v>0</v>
      </c>
      <c r="H161" s="150">
        <f t="shared" si="57"/>
        <v>214.28905067500003</v>
      </c>
      <c r="I161" s="150">
        <f t="shared" si="57"/>
        <v>0</v>
      </c>
      <c r="J161" s="150">
        <f t="shared" si="57"/>
        <v>220.85112469525001</v>
      </c>
      <c r="K161" s="150">
        <f>K162+K163+K170+K171+K172+K174+K175+K176+K177+K178</f>
        <v>0</v>
      </c>
      <c r="L161" s="150">
        <f t="shared" si="57"/>
        <v>227.61673106110752</v>
      </c>
      <c r="M161" s="150">
        <f t="shared" si="57"/>
        <v>0</v>
      </c>
      <c r="N161" s="150">
        <f t="shared" si="55"/>
        <v>1072.4319289313576</v>
      </c>
      <c r="O161" s="150">
        <f t="shared" si="55"/>
        <v>0</v>
      </c>
    </row>
    <row r="162" spans="1:15" s="59" customFormat="1">
      <c r="A162" s="143" t="s">
        <v>879</v>
      </c>
      <c r="B162" s="113" t="s">
        <v>1188</v>
      </c>
      <c r="C162" s="118" t="s">
        <v>572</v>
      </c>
      <c r="D162" s="154">
        <f>5.5*1.1</f>
        <v>6.0500000000000007</v>
      </c>
      <c r="E162" s="153"/>
      <c r="F162" s="154">
        <f>D162*1.05</f>
        <v>6.3525000000000009</v>
      </c>
      <c r="G162" s="154"/>
      <c r="H162" s="154">
        <f>F162*1.05</f>
        <v>6.6701250000000014</v>
      </c>
      <c r="I162" s="154"/>
      <c r="J162" s="154">
        <f>H162*1.05</f>
        <v>7.0036312500000015</v>
      </c>
      <c r="K162" s="124"/>
      <c r="L162" s="154">
        <f>J162*1.05</f>
        <v>7.353812812500002</v>
      </c>
      <c r="M162" s="93"/>
      <c r="N162" s="150">
        <f t="shared" ref="N162:O227" si="58">D162+F162+H162+J162+L162</f>
        <v>33.430069062500003</v>
      </c>
      <c r="O162" s="58"/>
    </row>
    <row r="163" spans="1:15" s="59" customFormat="1">
      <c r="A163" s="143" t="s">
        <v>878</v>
      </c>
      <c r="B163" s="113" t="s">
        <v>877</v>
      </c>
      <c r="C163" s="118" t="s">
        <v>572</v>
      </c>
      <c r="D163" s="154">
        <f>D165+D166</f>
        <v>70.98</v>
      </c>
      <c r="E163" s="154"/>
      <c r="F163" s="154">
        <f>F165+F166</f>
        <v>73.109400000000008</v>
      </c>
      <c r="G163" s="154"/>
      <c r="H163" s="154">
        <f t="shared" ref="H163:L163" si="59">H165+H166</f>
        <v>75.302682000000004</v>
      </c>
      <c r="I163" s="154"/>
      <c r="J163" s="154">
        <f t="shared" si="59"/>
        <v>77.561762460000011</v>
      </c>
      <c r="K163" s="154"/>
      <c r="L163" s="154">
        <f t="shared" si="59"/>
        <v>79.888615333800018</v>
      </c>
      <c r="M163" s="93"/>
      <c r="N163" s="150">
        <f t="shared" si="58"/>
        <v>376.84245979380006</v>
      </c>
      <c r="O163" s="150">
        <f t="shared" si="58"/>
        <v>0</v>
      </c>
    </row>
    <row r="164" spans="1:15" s="59" customFormat="1" outlineLevel="1">
      <c r="A164" s="143" t="s">
        <v>876</v>
      </c>
      <c r="B164" s="114" t="s">
        <v>766</v>
      </c>
      <c r="C164" s="118" t="s">
        <v>572</v>
      </c>
      <c r="D164" s="153"/>
      <c r="E164" s="153"/>
      <c r="F164" s="153"/>
      <c r="G164" s="153"/>
      <c r="H164" s="153"/>
      <c r="I164" s="153"/>
      <c r="J164" s="153"/>
      <c r="K164" s="58"/>
      <c r="L164" s="153"/>
      <c r="M164" s="58"/>
      <c r="N164" s="150"/>
      <c r="O164" s="150"/>
    </row>
    <row r="165" spans="1:15" s="59" customFormat="1" outlineLevel="1">
      <c r="A165" s="143" t="s">
        <v>875</v>
      </c>
      <c r="B165" s="114" t="s">
        <v>874</v>
      </c>
      <c r="C165" s="118" t="s">
        <v>572</v>
      </c>
      <c r="D165" s="153"/>
      <c r="E165" s="153"/>
      <c r="F165" s="153"/>
      <c r="G165" s="153"/>
      <c r="H165" s="153"/>
      <c r="I165" s="153"/>
      <c r="J165" s="153"/>
      <c r="K165" s="58"/>
      <c r="L165" s="153"/>
      <c r="M165" s="58"/>
      <c r="N165" s="150"/>
      <c r="O165" s="150"/>
    </row>
    <row r="166" spans="1:15" s="59" customFormat="1" ht="16.5" customHeight="1" outlineLevel="1">
      <c r="A166" s="143" t="s">
        <v>1189</v>
      </c>
      <c r="B166" s="121" t="s">
        <v>1190</v>
      </c>
      <c r="C166" s="118" t="s">
        <v>572</v>
      </c>
      <c r="D166" s="154">
        <f>67.6*1.05</f>
        <v>70.98</v>
      </c>
      <c r="E166" s="153"/>
      <c r="F166" s="154">
        <f>D166*1.03</f>
        <v>73.109400000000008</v>
      </c>
      <c r="G166" s="154"/>
      <c r="H166" s="154">
        <f t="shared" ref="H166:L166" si="60">F166*1.03</f>
        <v>75.302682000000004</v>
      </c>
      <c r="I166" s="154"/>
      <c r="J166" s="154">
        <f t="shared" si="60"/>
        <v>77.561762460000011</v>
      </c>
      <c r="K166" s="154"/>
      <c r="L166" s="154">
        <f t="shared" si="60"/>
        <v>79.888615333800018</v>
      </c>
      <c r="M166" s="93"/>
      <c r="N166" s="150">
        <f t="shared" si="58"/>
        <v>376.84245979380006</v>
      </c>
      <c r="O166" s="150">
        <f t="shared" si="58"/>
        <v>0</v>
      </c>
    </row>
    <row r="167" spans="1:15" s="59" customFormat="1" ht="31.5">
      <c r="A167" s="143" t="s">
        <v>873</v>
      </c>
      <c r="B167" s="113" t="s">
        <v>872</v>
      </c>
      <c r="C167" s="118" t="s">
        <v>572</v>
      </c>
      <c r="D167" s="58" t="s">
        <v>521</v>
      </c>
      <c r="E167" s="58"/>
      <c r="F167" s="58" t="s">
        <v>521</v>
      </c>
      <c r="G167" s="58"/>
      <c r="H167" s="58" t="s">
        <v>521</v>
      </c>
      <c r="I167" s="58"/>
      <c r="J167" s="58" t="s">
        <v>521</v>
      </c>
      <c r="K167" s="58"/>
      <c r="L167" s="58" t="s">
        <v>521</v>
      </c>
      <c r="M167" s="58"/>
      <c r="N167" s="58" t="s">
        <v>521</v>
      </c>
      <c r="O167" s="58" t="s">
        <v>521</v>
      </c>
    </row>
    <row r="168" spans="1:15" s="59" customFormat="1" ht="31.5">
      <c r="A168" s="143" t="s">
        <v>871</v>
      </c>
      <c r="B168" s="113" t="s">
        <v>870</v>
      </c>
      <c r="C168" s="118" t="s">
        <v>572</v>
      </c>
      <c r="D168" s="153" t="s">
        <v>521</v>
      </c>
      <c r="E168" s="153"/>
      <c r="F168" s="153" t="s">
        <v>521</v>
      </c>
      <c r="G168" s="153"/>
      <c r="H168" s="153" t="s">
        <v>521</v>
      </c>
      <c r="I168" s="153"/>
      <c r="J168" s="153" t="s">
        <v>521</v>
      </c>
      <c r="K168" s="153"/>
      <c r="L168" s="153" t="s">
        <v>521</v>
      </c>
      <c r="M168" s="153"/>
      <c r="N168" s="153" t="s">
        <v>521</v>
      </c>
      <c r="O168" s="153" t="s">
        <v>521</v>
      </c>
    </row>
    <row r="169" spans="1:15" s="59" customFormat="1">
      <c r="A169" s="143" t="s">
        <v>869</v>
      </c>
      <c r="B169" s="113" t="s">
        <v>1191</v>
      </c>
      <c r="C169" s="118" t="s">
        <v>572</v>
      </c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150"/>
      <c r="O169" s="58"/>
    </row>
    <row r="170" spans="1:15" s="59" customFormat="1">
      <c r="A170" s="143" t="s">
        <v>868</v>
      </c>
      <c r="B170" s="113" t="s">
        <v>150</v>
      </c>
      <c r="C170" s="118" t="s">
        <v>572</v>
      </c>
      <c r="D170" s="154">
        <f>42*1.05</f>
        <v>44.1</v>
      </c>
      <c r="E170" s="154"/>
      <c r="F170" s="154">
        <f>D170*1.03</f>
        <v>45.423000000000002</v>
      </c>
      <c r="G170" s="154"/>
      <c r="H170" s="154">
        <f>F170*1.03</f>
        <v>46.785690000000002</v>
      </c>
      <c r="I170" s="154"/>
      <c r="J170" s="154">
        <f>H170*1.03</f>
        <v>48.189260700000005</v>
      </c>
      <c r="K170" s="154"/>
      <c r="L170" s="154">
        <f>J170*1.03</f>
        <v>49.634938521000009</v>
      </c>
      <c r="M170" s="154"/>
      <c r="N170" s="150">
        <f t="shared" si="58"/>
        <v>234.13288922100003</v>
      </c>
      <c r="O170" s="150">
        <f t="shared" si="58"/>
        <v>0</v>
      </c>
    </row>
    <row r="171" spans="1:15" s="59" customFormat="1">
      <c r="A171" s="143" t="s">
        <v>867</v>
      </c>
      <c r="B171" s="113" t="s">
        <v>1192</v>
      </c>
      <c r="C171" s="118" t="s">
        <v>572</v>
      </c>
      <c r="D171" s="154">
        <f>14.2*1.05</f>
        <v>14.91</v>
      </c>
      <c r="E171" s="153"/>
      <c r="F171" s="154">
        <f>D171*1.03</f>
        <v>15.3573</v>
      </c>
      <c r="G171" s="154"/>
      <c r="H171" s="154">
        <f>F171*1.03</f>
        <v>15.818019000000001</v>
      </c>
      <c r="I171" s="153"/>
      <c r="J171" s="154">
        <f>H171*1.03</f>
        <v>16.292559570000002</v>
      </c>
      <c r="K171" s="93"/>
      <c r="L171" s="154">
        <f>J171*1.03</f>
        <v>16.781336357100002</v>
      </c>
      <c r="M171" s="153"/>
      <c r="N171" s="150">
        <f t="shared" si="58"/>
        <v>79.15921492710001</v>
      </c>
      <c r="O171" s="150">
        <f t="shared" si="58"/>
        <v>0</v>
      </c>
    </row>
    <row r="172" spans="1:15" s="59" customFormat="1">
      <c r="A172" s="143" t="s">
        <v>866</v>
      </c>
      <c r="B172" s="113" t="s">
        <v>1152</v>
      </c>
      <c r="C172" s="118" t="s">
        <v>572</v>
      </c>
      <c r="D172" s="154">
        <f>33.915*1.05</f>
        <v>35.610750000000003</v>
      </c>
      <c r="E172" s="153"/>
      <c r="F172" s="154">
        <f t="shared" ref="F172:F175" si="61">D172*1.03</f>
        <v>36.679072500000004</v>
      </c>
      <c r="G172" s="154"/>
      <c r="H172" s="154">
        <f t="shared" ref="H172:H175" si="62">F172*1.03</f>
        <v>37.779444675000008</v>
      </c>
      <c r="I172" s="153"/>
      <c r="J172" s="154">
        <f t="shared" ref="J172:J175" si="63">H172*1.03</f>
        <v>38.912828015250007</v>
      </c>
      <c r="K172" s="124"/>
      <c r="L172" s="154">
        <f t="shared" ref="L172:L175" si="64">J172*1.03</f>
        <v>40.080212855707508</v>
      </c>
      <c r="M172" s="154"/>
      <c r="N172" s="150">
        <f t="shared" si="58"/>
        <v>189.06230804595754</v>
      </c>
      <c r="O172" s="150">
        <f t="shared" si="58"/>
        <v>0</v>
      </c>
    </row>
    <row r="173" spans="1:15" s="110" customFormat="1" outlineLevel="1">
      <c r="A173" s="143" t="s">
        <v>1149</v>
      </c>
      <c r="B173" s="113" t="s">
        <v>1153</v>
      </c>
      <c r="C173" s="118" t="s">
        <v>572</v>
      </c>
      <c r="D173" s="154">
        <f>7.478*1.08</f>
        <v>8.0762400000000003</v>
      </c>
      <c r="E173" s="154"/>
      <c r="F173" s="154">
        <f t="shared" si="61"/>
        <v>8.3185272000000001</v>
      </c>
      <c r="G173" s="153"/>
      <c r="H173" s="154">
        <f t="shared" si="62"/>
        <v>8.568083016000001</v>
      </c>
      <c r="I173" s="153"/>
      <c r="J173" s="154">
        <f t="shared" si="63"/>
        <v>8.8251255064800009</v>
      </c>
      <c r="K173" s="93"/>
      <c r="L173" s="154">
        <f t="shared" si="64"/>
        <v>9.0898792716744019</v>
      </c>
      <c r="M173" s="93"/>
      <c r="N173" s="150">
        <f t="shared" si="58"/>
        <v>42.877854994154404</v>
      </c>
      <c r="O173" s="150">
        <f t="shared" si="58"/>
        <v>0</v>
      </c>
    </row>
    <row r="174" spans="1:15" s="110" customFormat="1">
      <c r="A174" s="143" t="s">
        <v>1150</v>
      </c>
      <c r="B174" s="113" t="s">
        <v>1154</v>
      </c>
      <c r="C174" s="118" t="s">
        <v>572</v>
      </c>
      <c r="D174" s="124">
        <v>18</v>
      </c>
      <c r="E174" s="124"/>
      <c r="F174" s="154">
        <f t="shared" si="61"/>
        <v>18.54</v>
      </c>
      <c r="G174" s="93"/>
      <c r="H174" s="154">
        <f t="shared" si="62"/>
        <v>19.0962</v>
      </c>
      <c r="I174" s="93"/>
      <c r="J174" s="154">
        <f t="shared" si="63"/>
        <v>19.669086</v>
      </c>
      <c r="K174" s="93"/>
      <c r="L174" s="154">
        <f t="shared" si="64"/>
        <v>20.259158580000001</v>
      </c>
      <c r="M174" s="93"/>
      <c r="N174" s="150">
        <f t="shared" si="58"/>
        <v>95.56444458</v>
      </c>
      <c r="O174" s="150">
        <f t="shared" si="58"/>
        <v>0</v>
      </c>
    </row>
    <row r="175" spans="1:15" s="110" customFormat="1">
      <c r="A175" s="143" t="s">
        <v>1151</v>
      </c>
      <c r="B175" s="113" t="s">
        <v>1155</v>
      </c>
      <c r="C175" s="118" t="s">
        <v>572</v>
      </c>
      <c r="D175" s="124">
        <v>12.1</v>
      </c>
      <c r="E175" s="124"/>
      <c r="F175" s="154">
        <f t="shared" si="61"/>
        <v>12.462999999999999</v>
      </c>
      <c r="G175" s="93"/>
      <c r="H175" s="154">
        <f t="shared" si="62"/>
        <v>12.83689</v>
      </c>
      <c r="I175" s="93"/>
      <c r="J175" s="154">
        <f t="shared" si="63"/>
        <v>13.2219967</v>
      </c>
      <c r="K175" s="93"/>
      <c r="L175" s="154">
        <f t="shared" si="64"/>
        <v>13.618656601</v>
      </c>
      <c r="M175" s="93"/>
      <c r="N175" s="150">
        <f t="shared" si="58"/>
        <v>64.240543301000002</v>
      </c>
      <c r="O175" s="150">
        <f t="shared" si="58"/>
        <v>0</v>
      </c>
    </row>
    <row r="176" spans="1:15" s="110" customFormat="1" ht="18.75" customHeight="1">
      <c r="A176" s="143" t="s">
        <v>1193</v>
      </c>
      <c r="B176" s="120" t="s">
        <v>1196</v>
      </c>
      <c r="C176" s="118" t="s">
        <v>572</v>
      </c>
      <c r="D176" s="153"/>
      <c r="E176" s="153"/>
      <c r="F176" s="153"/>
      <c r="G176" s="153"/>
      <c r="H176" s="153"/>
      <c r="I176" s="153"/>
      <c r="J176" s="153"/>
      <c r="K176" s="58"/>
      <c r="L176" s="153"/>
      <c r="M176" s="58"/>
      <c r="N176" s="150"/>
      <c r="O176" s="58"/>
    </row>
    <row r="177" spans="1:15" s="110" customFormat="1" ht="34.5" customHeight="1">
      <c r="A177" s="143" t="s">
        <v>1194</v>
      </c>
      <c r="B177" s="120" t="s">
        <v>1197</v>
      </c>
      <c r="C177" s="118" t="s">
        <v>572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150"/>
      <c r="O177" s="58"/>
    </row>
    <row r="178" spans="1:15" s="110" customFormat="1" ht="18.75" customHeight="1">
      <c r="A178" s="143" t="s">
        <v>1195</v>
      </c>
      <c r="B178" s="120" t="s">
        <v>1198</v>
      </c>
      <c r="C178" s="118" t="s">
        <v>572</v>
      </c>
      <c r="D178" s="153"/>
      <c r="E178" s="153"/>
      <c r="F178" s="153"/>
      <c r="G178" s="153"/>
      <c r="H178" s="153"/>
      <c r="I178" s="153"/>
      <c r="J178" s="153"/>
      <c r="K178" s="93"/>
      <c r="L178" s="153"/>
      <c r="M178" s="58"/>
      <c r="N178" s="150"/>
      <c r="O178" s="58" t="s">
        <v>521</v>
      </c>
    </row>
    <row r="179" spans="1:15" s="60" customFormat="1" ht="21.75" customHeight="1">
      <c r="A179" s="141" t="s">
        <v>865</v>
      </c>
      <c r="B179" s="119" t="s">
        <v>1199</v>
      </c>
      <c r="C179" s="142" t="s">
        <v>572</v>
      </c>
      <c r="D179" s="150">
        <f>D180</f>
        <v>0.3</v>
      </c>
      <c r="E179" s="150">
        <f t="shared" ref="E179:M179" si="65">E180</f>
        <v>0</v>
      </c>
      <c r="F179" s="150">
        <f t="shared" si="65"/>
        <v>0.4</v>
      </c>
      <c r="G179" s="150">
        <f t="shared" si="65"/>
        <v>0</v>
      </c>
      <c r="H179" s="150">
        <f t="shared" si="65"/>
        <v>0.5</v>
      </c>
      <c r="I179" s="150">
        <f t="shared" si="65"/>
        <v>0</v>
      </c>
      <c r="J179" s="150">
        <f t="shared" si="65"/>
        <v>0.6</v>
      </c>
      <c r="K179" s="150">
        <f t="shared" si="65"/>
        <v>0</v>
      </c>
      <c r="L179" s="150">
        <f t="shared" si="65"/>
        <v>0.8</v>
      </c>
      <c r="M179" s="150">
        <f t="shared" si="65"/>
        <v>0</v>
      </c>
      <c r="N179" s="150">
        <f t="shared" si="58"/>
        <v>2.5999999999999996</v>
      </c>
      <c r="O179" s="150">
        <f t="shared" si="58"/>
        <v>0</v>
      </c>
    </row>
    <row r="180" spans="1:15" s="59" customFormat="1">
      <c r="A180" s="143" t="s">
        <v>864</v>
      </c>
      <c r="B180" s="113" t="s">
        <v>863</v>
      </c>
      <c r="C180" s="118" t="s">
        <v>572</v>
      </c>
      <c r="D180" s="93">
        <v>0.3</v>
      </c>
      <c r="E180" s="93"/>
      <c r="F180" s="123">
        <v>0.4</v>
      </c>
      <c r="G180" s="123"/>
      <c r="H180" s="93">
        <v>0.5</v>
      </c>
      <c r="I180" s="93"/>
      <c r="J180" s="93">
        <v>0.6</v>
      </c>
      <c r="K180" s="58"/>
      <c r="L180" s="93">
        <v>0.8</v>
      </c>
      <c r="M180" s="93"/>
      <c r="N180" s="150">
        <f t="shared" si="58"/>
        <v>2.5999999999999996</v>
      </c>
      <c r="O180" s="150">
        <f t="shared" si="58"/>
        <v>0</v>
      </c>
    </row>
    <row r="181" spans="1:15" s="59" customFormat="1" ht="31.5">
      <c r="A181" s="143" t="s">
        <v>862</v>
      </c>
      <c r="B181" s="113" t="s">
        <v>861</v>
      </c>
      <c r="C181" s="118" t="s">
        <v>572</v>
      </c>
      <c r="D181" s="58" t="s">
        <v>521</v>
      </c>
      <c r="E181" s="58" t="s">
        <v>521</v>
      </c>
      <c r="F181" s="58" t="s">
        <v>521</v>
      </c>
      <c r="G181" s="58" t="s">
        <v>521</v>
      </c>
      <c r="H181" s="58" t="s">
        <v>521</v>
      </c>
      <c r="I181" s="58" t="s">
        <v>521</v>
      </c>
      <c r="J181" s="58" t="s">
        <v>521</v>
      </c>
      <c r="K181" s="58" t="s">
        <v>521</v>
      </c>
      <c r="L181" s="58" t="s">
        <v>521</v>
      </c>
      <c r="M181" s="58" t="s">
        <v>521</v>
      </c>
      <c r="N181" s="58" t="s">
        <v>521</v>
      </c>
      <c r="O181" s="58" t="s">
        <v>521</v>
      </c>
    </row>
    <row r="182" spans="1:15" s="59" customFormat="1" ht="28.5" customHeight="1" outlineLevel="1">
      <c r="A182" s="143" t="s">
        <v>860</v>
      </c>
      <c r="B182" s="114" t="s">
        <v>859</v>
      </c>
      <c r="C182" s="118" t="s">
        <v>572</v>
      </c>
      <c r="D182" s="58" t="s">
        <v>521</v>
      </c>
      <c r="E182" s="58" t="s">
        <v>521</v>
      </c>
      <c r="F182" s="58" t="s">
        <v>521</v>
      </c>
      <c r="G182" s="58" t="s">
        <v>521</v>
      </c>
      <c r="H182" s="58" t="s">
        <v>521</v>
      </c>
      <c r="I182" s="58" t="s">
        <v>521</v>
      </c>
      <c r="J182" s="58" t="s">
        <v>521</v>
      </c>
      <c r="K182" s="58" t="s">
        <v>521</v>
      </c>
      <c r="L182" s="58" t="s">
        <v>521</v>
      </c>
      <c r="M182" s="58" t="s">
        <v>521</v>
      </c>
      <c r="N182" s="150"/>
      <c r="O182" s="58" t="s">
        <v>521</v>
      </c>
    </row>
    <row r="183" spans="1:15" s="59" customFormat="1" outlineLevel="1">
      <c r="A183" s="143" t="s">
        <v>858</v>
      </c>
      <c r="B183" s="114" t="s">
        <v>583</v>
      </c>
      <c r="C183" s="118" t="s">
        <v>572</v>
      </c>
      <c r="D183" s="58" t="s">
        <v>521</v>
      </c>
      <c r="E183" s="58" t="s">
        <v>521</v>
      </c>
      <c r="F183" s="58" t="s">
        <v>521</v>
      </c>
      <c r="G183" s="58" t="s">
        <v>521</v>
      </c>
      <c r="H183" s="58" t="s">
        <v>521</v>
      </c>
      <c r="I183" s="58" t="s">
        <v>521</v>
      </c>
      <c r="J183" s="58" t="s">
        <v>521</v>
      </c>
      <c r="K183" s="58" t="s">
        <v>521</v>
      </c>
      <c r="L183" s="58" t="s">
        <v>521</v>
      </c>
      <c r="M183" s="58" t="s">
        <v>521</v>
      </c>
      <c r="N183" s="150"/>
      <c r="O183" s="58" t="s">
        <v>521</v>
      </c>
    </row>
    <row r="184" spans="1:15" s="59" customFormat="1" ht="31.5" outlineLevel="1">
      <c r="A184" s="143" t="s">
        <v>857</v>
      </c>
      <c r="B184" s="114" t="s">
        <v>579</v>
      </c>
      <c r="C184" s="118" t="s">
        <v>572</v>
      </c>
      <c r="D184" s="58" t="s">
        <v>521</v>
      </c>
      <c r="E184" s="58" t="s">
        <v>521</v>
      </c>
      <c r="F184" s="58" t="s">
        <v>521</v>
      </c>
      <c r="G184" s="58" t="s">
        <v>521</v>
      </c>
      <c r="H184" s="58" t="s">
        <v>521</v>
      </c>
      <c r="I184" s="58" t="s">
        <v>521</v>
      </c>
      <c r="J184" s="58" t="s">
        <v>521</v>
      </c>
      <c r="K184" s="58" t="s">
        <v>521</v>
      </c>
      <c r="L184" s="58" t="s">
        <v>521</v>
      </c>
      <c r="M184" s="58" t="s">
        <v>521</v>
      </c>
      <c r="N184" s="150"/>
      <c r="O184" s="58" t="s">
        <v>521</v>
      </c>
    </row>
    <row r="185" spans="1:15" s="59" customFormat="1" ht="33" customHeight="1">
      <c r="A185" s="143" t="s">
        <v>856</v>
      </c>
      <c r="B185" s="113" t="s">
        <v>1109</v>
      </c>
      <c r="C185" s="118" t="s">
        <v>572</v>
      </c>
      <c r="D185" s="58" t="s">
        <v>521</v>
      </c>
      <c r="E185" s="93"/>
      <c r="F185" s="58" t="s">
        <v>521</v>
      </c>
      <c r="G185" s="93"/>
      <c r="H185" s="58" t="s">
        <v>521</v>
      </c>
      <c r="I185" s="58" t="s">
        <v>521</v>
      </c>
      <c r="J185" s="58" t="s">
        <v>521</v>
      </c>
      <c r="K185" s="58" t="s">
        <v>521</v>
      </c>
      <c r="L185" s="58" t="s">
        <v>521</v>
      </c>
      <c r="M185" s="58" t="s">
        <v>521</v>
      </c>
      <c r="N185" s="150"/>
      <c r="O185" s="58" t="s">
        <v>521</v>
      </c>
    </row>
    <row r="186" spans="1:15" s="60" customFormat="1">
      <c r="A186" s="141" t="s">
        <v>855</v>
      </c>
      <c r="B186" s="119" t="s">
        <v>1200</v>
      </c>
      <c r="C186" s="142" t="s">
        <v>572</v>
      </c>
      <c r="D186" s="159">
        <f>D187-0.1</f>
        <v>16.601999999999997</v>
      </c>
      <c r="E186" s="159">
        <f>E187</f>
        <v>0</v>
      </c>
      <c r="F186" s="159">
        <f t="shared" ref="F186:M186" si="66">F187</f>
        <v>14.953019999999999</v>
      </c>
      <c r="G186" s="159">
        <f t="shared" si="66"/>
        <v>0</v>
      </c>
      <c r="H186" s="159">
        <f t="shared" si="66"/>
        <v>12.399999999999999</v>
      </c>
      <c r="I186" s="159">
        <f t="shared" si="66"/>
        <v>0</v>
      </c>
      <c r="J186" s="159">
        <f t="shared" si="66"/>
        <v>11.3</v>
      </c>
      <c r="K186" s="159">
        <f t="shared" si="66"/>
        <v>0</v>
      </c>
      <c r="L186" s="159">
        <f t="shared" si="66"/>
        <v>10.199999999999999</v>
      </c>
      <c r="M186" s="159">
        <f t="shared" si="66"/>
        <v>0</v>
      </c>
      <c r="N186" s="150">
        <f t="shared" si="58"/>
        <v>65.45501999999999</v>
      </c>
      <c r="O186" s="150">
        <f t="shared" si="58"/>
        <v>0</v>
      </c>
    </row>
    <row r="187" spans="1:15" s="110" customFormat="1">
      <c r="A187" s="143" t="s">
        <v>854</v>
      </c>
      <c r="B187" s="113" t="s">
        <v>853</v>
      </c>
      <c r="C187" s="118" t="s">
        <v>572</v>
      </c>
      <c r="D187" s="154">
        <f>D191+D188+D189</f>
        <v>16.701999999999998</v>
      </c>
      <c r="E187" s="154"/>
      <c r="F187" s="154">
        <f t="shared" ref="F187:L187" si="67">F191+F188+F189</f>
        <v>14.953019999999999</v>
      </c>
      <c r="G187" s="154"/>
      <c r="H187" s="154">
        <f t="shared" si="67"/>
        <v>12.399999999999999</v>
      </c>
      <c r="I187" s="154"/>
      <c r="J187" s="154">
        <f t="shared" si="67"/>
        <v>11.3</v>
      </c>
      <c r="K187" s="154"/>
      <c r="L187" s="154">
        <f t="shared" si="67"/>
        <v>10.199999999999999</v>
      </c>
      <c r="M187" s="154"/>
      <c r="N187" s="150">
        <f t="shared" si="58"/>
        <v>65.555019999999999</v>
      </c>
      <c r="O187" s="150">
        <f t="shared" si="58"/>
        <v>0</v>
      </c>
    </row>
    <row r="188" spans="1:15" s="110" customFormat="1">
      <c r="A188" s="143" t="s">
        <v>852</v>
      </c>
      <c r="B188" s="114" t="s">
        <v>1201</v>
      </c>
      <c r="C188" s="118" t="s">
        <v>521</v>
      </c>
      <c r="D188" s="93">
        <v>6.3</v>
      </c>
      <c r="E188" s="58"/>
      <c r="F188" s="93">
        <v>8.6999999999999993</v>
      </c>
      <c r="G188" s="58"/>
      <c r="H188" s="93">
        <v>1.8</v>
      </c>
      <c r="I188" s="58"/>
      <c r="J188" s="93">
        <v>1.6</v>
      </c>
      <c r="K188" s="93"/>
      <c r="L188" s="93">
        <v>3</v>
      </c>
      <c r="M188" s="93"/>
      <c r="N188" s="150">
        <f t="shared" si="58"/>
        <v>21.400000000000002</v>
      </c>
      <c r="O188" s="150">
        <f t="shared" si="58"/>
        <v>0</v>
      </c>
    </row>
    <row r="189" spans="1:15" s="110" customFormat="1">
      <c r="A189" s="143" t="s">
        <v>851</v>
      </c>
      <c r="B189" s="114" t="s">
        <v>1202</v>
      </c>
      <c r="C189" s="118" t="s">
        <v>521</v>
      </c>
      <c r="D189" s="93">
        <v>5.1020000000000003</v>
      </c>
      <c r="E189" s="58"/>
      <c r="F189" s="93">
        <f>D189*101%</f>
        <v>5.1530200000000006</v>
      </c>
      <c r="G189" s="58"/>
      <c r="H189" s="93">
        <v>4.5</v>
      </c>
      <c r="I189" s="58"/>
      <c r="J189" s="93">
        <v>3</v>
      </c>
      <c r="K189" s="93"/>
      <c r="L189" s="93">
        <v>4.0999999999999996</v>
      </c>
      <c r="M189" s="93"/>
      <c r="N189" s="150">
        <f t="shared" si="58"/>
        <v>21.855020000000003</v>
      </c>
      <c r="O189" s="150">
        <f t="shared" si="58"/>
        <v>0</v>
      </c>
    </row>
    <row r="190" spans="1:15" s="110" customFormat="1" ht="31.5">
      <c r="A190" s="143" t="s">
        <v>850</v>
      </c>
      <c r="B190" s="114" t="s">
        <v>1203</v>
      </c>
      <c r="C190" s="118" t="s">
        <v>572</v>
      </c>
      <c r="D190" s="58"/>
      <c r="E190" s="58"/>
      <c r="F190" s="58" t="s">
        <v>521</v>
      </c>
      <c r="G190" s="58"/>
      <c r="H190" s="58" t="s">
        <v>521</v>
      </c>
      <c r="I190" s="58"/>
      <c r="J190" s="58" t="s">
        <v>521</v>
      </c>
      <c r="K190" s="58"/>
      <c r="L190" s="58" t="s">
        <v>521</v>
      </c>
      <c r="M190" s="58"/>
      <c r="N190" s="150"/>
      <c r="O190" s="150"/>
    </row>
    <row r="191" spans="1:15" s="110" customFormat="1">
      <c r="A191" s="143" t="s">
        <v>849</v>
      </c>
      <c r="B191" s="114" t="s">
        <v>1204</v>
      </c>
      <c r="C191" s="118" t="s">
        <v>572</v>
      </c>
      <c r="D191" s="93">
        <v>5.3</v>
      </c>
      <c r="E191" s="93"/>
      <c r="F191" s="93">
        <v>1.1000000000000001</v>
      </c>
      <c r="G191" s="93"/>
      <c r="H191" s="93">
        <v>6.1</v>
      </c>
      <c r="I191" s="93"/>
      <c r="J191" s="93">
        <v>6.7</v>
      </c>
      <c r="K191" s="93"/>
      <c r="L191" s="93">
        <v>3.1</v>
      </c>
      <c r="M191" s="93"/>
      <c r="N191" s="150">
        <f t="shared" si="58"/>
        <v>22.3</v>
      </c>
      <c r="O191" s="150">
        <f t="shared" si="58"/>
        <v>0</v>
      </c>
    </row>
    <row r="192" spans="1:15" s="110" customFormat="1" ht="31.5">
      <c r="A192" s="143" t="s">
        <v>848</v>
      </c>
      <c r="B192" s="114" t="s">
        <v>1205</v>
      </c>
      <c r="C192" s="118" t="s">
        <v>572</v>
      </c>
      <c r="D192" s="58"/>
      <c r="E192" s="58"/>
      <c r="F192" s="58" t="s">
        <v>521</v>
      </c>
      <c r="G192" s="58"/>
      <c r="H192" s="58" t="s">
        <v>521</v>
      </c>
      <c r="I192" s="58" t="s">
        <v>521</v>
      </c>
      <c r="J192" s="58" t="s">
        <v>521</v>
      </c>
      <c r="K192" s="58"/>
      <c r="L192" s="58" t="s">
        <v>521</v>
      </c>
      <c r="M192" s="58" t="s">
        <v>521</v>
      </c>
      <c r="N192" s="150"/>
      <c r="O192" s="58" t="s">
        <v>521</v>
      </c>
    </row>
    <row r="193" spans="1:15" s="110" customFormat="1">
      <c r="A193" s="143" t="s">
        <v>847</v>
      </c>
      <c r="B193" s="114" t="s">
        <v>846</v>
      </c>
      <c r="C193" s="118" t="s">
        <v>572</v>
      </c>
      <c r="D193" s="154"/>
      <c r="E193" s="154"/>
      <c r="F193" s="154"/>
      <c r="G193" s="154"/>
      <c r="H193" s="58" t="s">
        <v>521</v>
      </c>
      <c r="I193" s="58" t="s">
        <v>521</v>
      </c>
      <c r="J193" s="153" t="s">
        <v>521</v>
      </c>
      <c r="K193" s="58" t="s">
        <v>521</v>
      </c>
      <c r="L193" s="153" t="s">
        <v>521</v>
      </c>
      <c r="M193" s="58" t="s">
        <v>521</v>
      </c>
      <c r="N193" s="150"/>
      <c r="O193" s="58" t="s">
        <v>521</v>
      </c>
    </row>
    <row r="194" spans="1:15" s="110" customFormat="1">
      <c r="A194" s="143" t="s">
        <v>845</v>
      </c>
      <c r="B194" s="113" t="s">
        <v>844</v>
      </c>
      <c r="C194" s="118" t="s">
        <v>572</v>
      </c>
      <c r="D194" s="58" t="s">
        <v>521</v>
      </c>
      <c r="E194" s="58" t="s">
        <v>521</v>
      </c>
      <c r="F194" s="58" t="s">
        <v>521</v>
      </c>
      <c r="G194" s="58" t="s">
        <v>521</v>
      </c>
      <c r="H194" s="58" t="s">
        <v>521</v>
      </c>
      <c r="I194" s="58" t="s">
        <v>521</v>
      </c>
      <c r="J194" s="58" t="s">
        <v>521</v>
      </c>
      <c r="K194" s="58" t="s">
        <v>521</v>
      </c>
      <c r="L194" s="153" t="s">
        <v>521</v>
      </c>
      <c r="M194" s="58" t="s">
        <v>521</v>
      </c>
      <c r="N194" s="150"/>
      <c r="O194" s="58" t="s">
        <v>521</v>
      </c>
    </row>
    <row r="195" spans="1:15" s="110" customFormat="1">
      <c r="A195" s="143" t="s">
        <v>843</v>
      </c>
      <c r="B195" s="113" t="s">
        <v>842</v>
      </c>
      <c r="C195" s="118" t="s">
        <v>572</v>
      </c>
      <c r="D195" s="58" t="s">
        <v>521</v>
      </c>
      <c r="E195" s="58" t="s">
        <v>521</v>
      </c>
      <c r="F195" s="58" t="s">
        <v>521</v>
      </c>
      <c r="G195" s="58" t="s">
        <v>521</v>
      </c>
      <c r="H195" s="58" t="s">
        <v>521</v>
      </c>
      <c r="I195" s="58" t="s">
        <v>521</v>
      </c>
      <c r="J195" s="58" t="s">
        <v>521</v>
      </c>
      <c r="K195" s="58" t="s">
        <v>521</v>
      </c>
      <c r="L195" s="153" t="s">
        <v>521</v>
      </c>
      <c r="M195" s="58" t="s">
        <v>521</v>
      </c>
      <c r="N195" s="150"/>
      <c r="O195" s="58" t="s">
        <v>521</v>
      </c>
    </row>
    <row r="196" spans="1:15" s="110" customFormat="1">
      <c r="A196" s="143" t="s">
        <v>1206</v>
      </c>
      <c r="B196" s="113" t="s">
        <v>1142</v>
      </c>
      <c r="C196" s="118" t="s">
        <v>521</v>
      </c>
      <c r="D196" s="58" t="s">
        <v>521</v>
      </c>
      <c r="E196" s="58" t="s">
        <v>521</v>
      </c>
      <c r="F196" s="58" t="s">
        <v>521</v>
      </c>
      <c r="G196" s="58" t="s">
        <v>521</v>
      </c>
      <c r="H196" s="58" t="s">
        <v>521</v>
      </c>
      <c r="I196" s="58" t="s">
        <v>521</v>
      </c>
      <c r="J196" s="58" t="s">
        <v>521</v>
      </c>
      <c r="K196" s="58" t="s">
        <v>521</v>
      </c>
      <c r="L196" s="58" t="s">
        <v>521</v>
      </c>
      <c r="M196" s="58" t="s">
        <v>521</v>
      </c>
      <c r="N196" s="150"/>
      <c r="O196" s="58" t="s">
        <v>521</v>
      </c>
    </row>
    <row r="197" spans="1:15" s="59" customFormat="1" ht="31.5">
      <c r="A197" s="143" t="s">
        <v>1207</v>
      </c>
      <c r="B197" s="113" t="s">
        <v>1208</v>
      </c>
      <c r="C197" s="118" t="s">
        <v>572</v>
      </c>
      <c r="D197" s="58" t="s">
        <v>521</v>
      </c>
      <c r="E197" s="58" t="s">
        <v>521</v>
      </c>
      <c r="F197" s="58" t="s">
        <v>521</v>
      </c>
      <c r="G197" s="58" t="s">
        <v>521</v>
      </c>
      <c r="H197" s="58" t="s">
        <v>521</v>
      </c>
      <c r="I197" s="58" t="s">
        <v>521</v>
      </c>
      <c r="J197" s="58" t="s">
        <v>521</v>
      </c>
      <c r="K197" s="58" t="s">
        <v>521</v>
      </c>
      <c r="L197" s="58" t="s">
        <v>521</v>
      </c>
      <c r="M197" s="58" t="s">
        <v>521</v>
      </c>
      <c r="N197" s="150"/>
      <c r="O197" s="58" t="s">
        <v>521</v>
      </c>
    </row>
    <row r="198" spans="1:15" s="60" customFormat="1">
      <c r="A198" s="141" t="s">
        <v>841</v>
      </c>
      <c r="B198" s="119" t="s">
        <v>1209</v>
      </c>
      <c r="C198" s="142" t="s">
        <v>572</v>
      </c>
      <c r="D198" s="150">
        <f t="shared" ref="D198:K198" si="68">D210</f>
        <v>61</v>
      </c>
      <c r="E198" s="150">
        <f t="shared" si="68"/>
        <v>0</v>
      </c>
      <c r="F198" s="150">
        <f t="shared" si="68"/>
        <v>63</v>
      </c>
      <c r="G198" s="150">
        <f t="shared" si="68"/>
        <v>0</v>
      </c>
      <c r="H198" s="150">
        <f t="shared" si="68"/>
        <v>64</v>
      </c>
      <c r="I198" s="150">
        <f t="shared" si="68"/>
        <v>0</v>
      </c>
      <c r="J198" s="150">
        <f t="shared" si="68"/>
        <v>65</v>
      </c>
      <c r="K198" s="150">
        <f t="shared" si="68"/>
        <v>0</v>
      </c>
      <c r="L198" s="150">
        <f>L210</f>
        <v>66</v>
      </c>
      <c r="M198" s="150">
        <f>M210</f>
        <v>0</v>
      </c>
      <c r="N198" s="150">
        <f t="shared" si="58"/>
        <v>319</v>
      </c>
      <c r="O198" s="150">
        <f>E198+G198+I198+K198+M198</f>
        <v>0</v>
      </c>
    </row>
    <row r="199" spans="1:15" s="59" customFormat="1">
      <c r="A199" s="143" t="s">
        <v>840</v>
      </c>
      <c r="B199" s="113" t="s">
        <v>839</v>
      </c>
      <c r="C199" s="118" t="s">
        <v>572</v>
      </c>
      <c r="D199" s="58" t="s">
        <v>521</v>
      </c>
      <c r="E199" s="58" t="s">
        <v>521</v>
      </c>
      <c r="F199" s="58" t="s">
        <v>521</v>
      </c>
      <c r="G199" s="58" t="s">
        <v>521</v>
      </c>
      <c r="H199" s="58" t="s">
        <v>521</v>
      </c>
      <c r="I199" s="58" t="s">
        <v>521</v>
      </c>
      <c r="J199" s="58" t="s">
        <v>521</v>
      </c>
      <c r="K199" s="58" t="s">
        <v>521</v>
      </c>
      <c r="L199" s="58" t="s">
        <v>521</v>
      </c>
      <c r="M199" s="58" t="s">
        <v>521</v>
      </c>
      <c r="N199" s="150" t="s">
        <v>521</v>
      </c>
      <c r="O199" s="58" t="s">
        <v>521</v>
      </c>
    </row>
    <row r="200" spans="1:15" s="59" customFormat="1">
      <c r="A200" s="143" t="s">
        <v>838</v>
      </c>
      <c r="B200" s="113" t="s">
        <v>837</v>
      </c>
      <c r="C200" s="118" t="s">
        <v>572</v>
      </c>
      <c r="D200" s="58" t="s">
        <v>521</v>
      </c>
      <c r="E200" s="58" t="s">
        <v>521</v>
      </c>
      <c r="F200" s="58" t="s">
        <v>521</v>
      </c>
      <c r="G200" s="58" t="s">
        <v>521</v>
      </c>
      <c r="H200" s="58" t="s">
        <v>521</v>
      </c>
      <c r="I200" s="58" t="s">
        <v>521</v>
      </c>
      <c r="J200" s="58" t="s">
        <v>521</v>
      </c>
      <c r="K200" s="58" t="s">
        <v>521</v>
      </c>
      <c r="L200" s="58" t="s">
        <v>521</v>
      </c>
      <c r="M200" s="58" t="s">
        <v>521</v>
      </c>
      <c r="N200" s="150" t="s">
        <v>521</v>
      </c>
      <c r="O200" s="58" t="s">
        <v>521</v>
      </c>
    </row>
    <row r="201" spans="1:15" s="110" customFormat="1">
      <c r="A201" s="143" t="s">
        <v>836</v>
      </c>
      <c r="B201" s="114" t="s">
        <v>1210</v>
      </c>
      <c r="C201" s="118" t="s">
        <v>572</v>
      </c>
      <c r="D201" s="58" t="s">
        <v>521</v>
      </c>
      <c r="E201" s="58" t="s">
        <v>521</v>
      </c>
      <c r="F201" s="58" t="s">
        <v>521</v>
      </c>
      <c r="G201" s="58" t="s">
        <v>521</v>
      </c>
      <c r="H201" s="58" t="s">
        <v>521</v>
      </c>
      <c r="I201" s="58" t="s">
        <v>521</v>
      </c>
      <c r="J201" s="58" t="s">
        <v>521</v>
      </c>
      <c r="K201" s="58" t="s">
        <v>521</v>
      </c>
      <c r="L201" s="58" t="s">
        <v>521</v>
      </c>
      <c r="M201" s="58" t="s">
        <v>521</v>
      </c>
      <c r="N201" s="150" t="s">
        <v>521</v>
      </c>
      <c r="O201" s="58" t="s">
        <v>521</v>
      </c>
    </row>
    <row r="202" spans="1:15" s="59" customFormat="1">
      <c r="A202" s="143" t="s">
        <v>835</v>
      </c>
      <c r="B202" s="114" t="s">
        <v>1211</v>
      </c>
      <c r="C202" s="118" t="s">
        <v>572</v>
      </c>
      <c r="D202" s="58" t="s">
        <v>521</v>
      </c>
      <c r="E202" s="58" t="s">
        <v>521</v>
      </c>
      <c r="F202" s="58" t="s">
        <v>521</v>
      </c>
      <c r="G202" s="58" t="s">
        <v>521</v>
      </c>
      <c r="H202" s="58" t="s">
        <v>521</v>
      </c>
      <c r="I202" s="58" t="s">
        <v>521</v>
      </c>
      <c r="J202" s="58" t="s">
        <v>521</v>
      </c>
      <c r="K202" s="58" t="s">
        <v>521</v>
      </c>
      <c r="L202" s="58" t="s">
        <v>521</v>
      </c>
      <c r="M202" s="58" t="s">
        <v>521</v>
      </c>
      <c r="N202" s="150" t="s">
        <v>521</v>
      </c>
      <c r="O202" s="58" t="s">
        <v>521</v>
      </c>
    </row>
    <row r="203" spans="1:15" s="59" customFormat="1">
      <c r="A203" s="143" t="s">
        <v>834</v>
      </c>
      <c r="B203" s="114" t="s">
        <v>816</v>
      </c>
      <c r="C203" s="118" t="s">
        <v>572</v>
      </c>
      <c r="D203" s="58" t="s">
        <v>521</v>
      </c>
      <c r="E203" s="58" t="s">
        <v>521</v>
      </c>
      <c r="F203" s="58" t="s">
        <v>521</v>
      </c>
      <c r="G203" s="58" t="s">
        <v>521</v>
      </c>
      <c r="H203" s="58" t="s">
        <v>521</v>
      </c>
      <c r="I203" s="58" t="s">
        <v>521</v>
      </c>
      <c r="J203" s="58" t="s">
        <v>521</v>
      </c>
      <c r="K203" s="58" t="s">
        <v>521</v>
      </c>
      <c r="L203" s="58" t="s">
        <v>521</v>
      </c>
      <c r="M203" s="58" t="s">
        <v>521</v>
      </c>
      <c r="N203" s="150" t="s">
        <v>521</v>
      </c>
      <c r="O203" s="58" t="s">
        <v>521</v>
      </c>
    </row>
    <row r="204" spans="1:15" s="59" customFormat="1">
      <c r="A204" s="143" t="s">
        <v>833</v>
      </c>
      <c r="B204" s="113" t="s">
        <v>832</v>
      </c>
      <c r="C204" s="118" t="s">
        <v>572</v>
      </c>
      <c r="D204" s="58" t="s">
        <v>521</v>
      </c>
      <c r="E204" s="58" t="s">
        <v>521</v>
      </c>
      <c r="F204" s="58" t="s">
        <v>521</v>
      </c>
      <c r="G204" s="58" t="s">
        <v>521</v>
      </c>
      <c r="H204" s="58" t="s">
        <v>521</v>
      </c>
      <c r="I204" s="58" t="s">
        <v>521</v>
      </c>
      <c r="J204" s="58" t="s">
        <v>521</v>
      </c>
      <c r="K204" s="58" t="s">
        <v>521</v>
      </c>
      <c r="L204" s="90" t="s">
        <v>521</v>
      </c>
      <c r="M204" s="90" t="s">
        <v>521</v>
      </c>
      <c r="N204" s="150" t="s">
        <v>521</v>
      </c>
      <c r="O204" s="58" t="s">
        <v>521</v>
      </c>
    </row>
    <row r="205" spans="1:15" s="59" customFormat="1" ht="36.75" customHeight="1">
      <c r="A205" s="143" t="s">
        <v>831</v>
      </c>
      <c r="B205" s="113" t="s">
        <v>830</v>
      </c>
      <c r="C205" s="118" t="s">
        <v>572</v>
      </c>
      <c r="D205" s="58" t="s">
        <v>521</v>
      </c>
      <c r="E205" s="58" t="s">
        <v>521</v>
      </c>
      <c r="F205" s="58" t="s">
        <v>521</v>
      </c>
      <c r="G205" s="58" t="s">
        <v>521</v>
      </c>
      <c r="H205" s="58" t="s">
        <v>521</v>
      </c>
      <c r="I205" s="58" t="s">
        <v>521</v>
      </c>
      <c r="J205" s="58" t="s">
        <v>521</v>
      </c>
      <c r="K205" s="58" t="s">
        <v>521</v>
      </c>
      <c r="L205" s="58" t="s">
        <v>521</v>
      </c>
      <c r="M205" s="58" t="s">
        <v>521</v>
      </c>
      <c r="N205" s="150" t="s">
        <v>521</v>
      </c>
      <c r="O205" s="58" t="s">
        <v>521</v>
      </c>
    </row>
    <row r="206" spans="1:15" s="59" customFormat="1">
      <c r="A206" s="143" t="s">
        <v>829</v>
      </c>
      <c r="B206" s="114" t="s">
        <v>828</v>
      </c>
      <c r="C206" s="118" t="s">
        <v>572</v>
      </c>
      <c r="D206" s="58" t="s">
        <v>521</v>
      </c>
      <c r="E206" s="58" t="s">
        <v>521</v>
      </c>
      <c r="F206" s="58" t="s">
        <v>521</v>
      </c>
      <c r="G206" s="58" t="s">
        <v>521</v>
      </c>
      <c r="H206" s="58" t="s">
        <v>521</v>
      </c>
      <c r="I206" s="58" t="s">
        <v>521</v>
      </c>
      <c r="J206" s="58" t="s">
        <v>521</v>
      </c>
      <c r="K206" s="58" t="s">
        <v>521</v>
      </c>
      <c r="L206" s="58" t="s">
        <v>521</v>
      </c>
      <c r="M206" s="58" t="s">
        <v>521</v>
      </c>
      <c r="N206" s="150" t="s">
        <v>521</v>
      </c>
      <c r="O206" s="58" t="s">
        <v>521</v>
      </c>
    </row>
    <row r="207" spans="1:15" s="59" customFormat="1">
      <c r="A207" s="143" t="s">
        <v>827</v>
      </c>
      <c r="B207" s="114" t="s">
        <v>826</v>
      </c>
      <c r="C207" s="118" t="s">
        <v>572</v>
      </c>
      <c r="D207" s="58" t="s">
        <v>521</v>
      </c>
      <c r="E207" s="58" t="s">
        <v>521</v>
      </c>
      <c r="F207" s="58" t="s">
        <v>521</v>
      </c>
      <c r="G207" s="58" t="s">
        <v>521</v>
      </c>
      <c r="H207" s="58" t="s">
        <v>521</v>
      </c>
      <c r="I207" s="58" t="s">
        <v>521</v>
      </c>
      <c r="J207" s="58" t="s">
        <v>521</v>
      </c>
      <c r="K207" s="58" t="s">
        <v>521</v>
      </c>
      <c r="L207" s="58" t="s">
        <v>521</v>
      </c>
      <c r="M207" s="58" t="s">
        <v>521</v>
      </c>
      <c r="N207" s="150" t="s">
        <v>521</v>
      </c>
      <c r="O207" s="58" t="s">
        <v>521</v>
      </c>
    </row>
    <row r="208" spans="1:15" s="59" customFormat="1">
      <c r="A208" s="143" t="s">
        <v>825</v>
      </c>
      <c r="B208" s="113" t="s">
        <v>824</v>
      </c>
      <c r="C208" s="118" t="s">
        <v>572</v>
      </c>
      <c r="D208" s="58" t="s">
        <v>521</v>
      </c>
      <c r="E208" s="58" t="s">
        <v>521</v>
      </c>
      <c r="F208" s="58" t="s">
        <v>521</v>
      </c>
      <c r="G208" s="58" t="s">
        <v>521</v>
      </c>
      <c r="H208" s="58" t="s">
        <v>521</v>
      </c>
      <c r="I208" s="58" t="s">
        <v>521</v>
      </c>
      <c r="J208" s="58" t="s">
        <v>521</v>
      </c>
      <c r="K208" s="58" t="s">
        <v>521</v>
      </c>
      <c r="L208" s="58" t="s">
        <v>521</v>
      </c>
      <c r="M208" s="58" t="s">
        <v>521</v>
      </c>
      <c r="N208" s="150" t="s">
        <v>521</v>
      </c>
      <c r="O208" s="58" t="s">
        <v>521</v>
      </c>
    </row>
    <row r="209" spans="1:15" s="59" customFormat="1">
      <c r="A209" s="143" t="s">
        <v>823</v>
      </c>
      <c r="B209" s="113" t="s">
        <v>822</v>
      </c>
      <c r="C209" s="118" t="s">
        <v>572</v>
      </c>
      <c r="D209" s="58" t="s">
        <v>521</v>
      </c>
      <c r="E209" s="58" t="s">
        <v>521</v>
      </c>
      <c r="F209" s="58" t="s">
        <v>521</v>
      </c>
      <c r="G209" s="58" t="s">
        <v>521</v>
      </c>
      <c r="H209" s="58" t="s">
        <v>521</v>
      </c>
      <c r="I209" s="58" t="s">
        <v>521</v>
      </c>
      <c r="J209" s="58" t="s">
        <v>521</v>
      </c>
      <c r="K209" s="58" t="s">
        <v>521</v>
      </c>
      <c r="L209" s="58" t="s">
        <v>521</v>
      </c>
      <c r="M209" s="58" t="s">
        <v>521</v>
      </c>
      <c r="N209" s="150" t="s">
        <v>521</v>
      </c>
      <c r="O209" s="58" t="s">
        <v>521</v>
      </c>
    </row>
    <row r="210" spans="1:15" s="59" customFormat="1">
      <c r="A210" s="143" t="s">
        <v>821</v>
      </c>
      <c r="B210" s="113" t="s">
        <v>264</v>
      </c>
      <c r="C210" s="118" t="s">
        <v>572</v>
      </c>
      <c r="D210" s="154">
        <v>61</v>
      </c>
      <c r="E210" s="153"/>
      <c r="F210" s="154">
        <v>63</v>
      </c>
      <c r="G210" s="154"/>
      <c r="H210" s="154">
        <v>64</v>
      </c>
      <c r="I210" s="153"/>
      <c r="J210" s="154">
        <v>65</v>
      </c>
      <c r="K210" s="93"/>
      <c r="L210" s="154">
        <v>66</v>
      </c>
      <c r="M210" s="93"/>
      <c r="N210" s="150">
        <f t="shared" si="58"/>
        <v>319</v>
      </c>
      <c r="O210" s="150">
        <f t="shared" si="58"/>
        <v>0</v>
      </c>
    </row>
    <row r="211" spans="1:15" s="60" customFormat="1">
      <c r="A211" s="141" t="s">
        <v>820</v>
      </c>
      <c r="B211" s="119" t="s">
        <v>1212</v>
      </c>
      <c r="C211" s="142" t="s">
        <v>572</v>
      </c>
      <c r="D211" s="159">
        <f>D212+D216</f>
        <v>64.3</v>
      </c>
      <c r="E211" s="159">
        <f t="shared" ref="E211:M211" si="69">E212+E216</f>
        <v>0</v>
      </c>
      <c r="F211" s="159">
        <f t="shared" si="69"/>
        <v>66.400000000000006</v>
      </c>
      <c r="G211" s="159">
        <f t="shared" si="69"/>
        <v>0</v>
      </c>
      <c r="H211" s="159">
        <f t="shared" si="69"/>
        <v>68.5</v>
      </c>
      <c r="I211" s="159">
        <f t="shared" si="69"/>
        <v>0</v>
      </c>
      <c r="J211" s="159">
        <f t="shared" si="69"/>
        <v>69</v>
      </c>
      <c r="K211" s="159">
        <f t="shared" si="69"/>
        <v>0</v>
      </c>
      <c r="L211" s="159">
        <f t="shared" si="69"/>
        <v>69.5</v>
      </c>
      <c r="M211" s="159">
        <f t="shared" si="69"/>
        <v>0</v>
      </c>
      <c r="N211" s="150">
        <f t="shared" si="58"/>
        <v>337.7</v>
      </c>
      <c r="O211" s="150">
        <f t="shared" si="58"/>
        <v>0</v>
      </c>
    </row>
    <row r="212" spans="1:15" s="59" customFormat="1">
      <c r="A212" s="143" t="s">
        <v>819</v>
      </c>
      <c r="B212" s="113" t="s">
        <v>1213</v>
      </c>
      <c r="C212" s="118" t="s">
        <v>572</v>
      </c>
      <c r="D212" s="154">
        <f>D213</f>
        <v>64</v>
      </c>
      <c r="E212" s="154"/>
      <c r="F212" s="154">
        <f t="shared" ref="F212:L212" si="70">F213</f>
        <v>66</v>
      </c>
      <c r="G212" s="154"/>
      <c r="H212" s="154">
        <f t="shared" si="70"/>
        <v>68</v>
      </c>
      <c r="I212" s="154"/>
      <c r="J212" s="154">
        <f t="shared" si="70"/>
        <v>68.5</v>
      </c>
      <c r="K212" s="154"/>
      <c r="L212" s="154">
        <f t="shared" si="70"/>
        <v>69</v>
      </c>
      <c r="M212" s="154"/>
      <c r="N212" s="150">
        <f t="shared" si="58"/>
        <v>335.5</v>
      </c>
      <c r="O212" s="58" t="s">
        <v>521</v>
      </c>
    </row>
    <row r="213" spans="1:15" s="110" customFormat="1">
      <c r="A213" s="143" t="s">
        <v>1214</v>
      </c>
      <c r="B213" s="114" t="s">
        <v>1210</v>
      </c>
      <c r="C213" s="118" t="s">
        <v>572</v>
      </c>
      <c r="D213" s="154">
        <v>64</v>
      </c>
      <c r="E213" s="154"/>
      <c r="F213" s="154">
        <v>66</v>
      </c>
      <c r="G213" s="153"/>
      <c r="H213" s="154">
        <v>68</v>
      </c>
      <c r="I213" s="153"/>
      <c r="J213" s="153">
        <v>68.5</v>
      </c>
      <c r="K213" s="58" t="s">
        <v>521</v>
      </c>
      <c r="L213" s="154">
        <v>69</v>
      </c>
      <c r="M213" s="58" t="s">
        <v>521</v>
      </c>
      <c r="N213" s="150">
        <f t="shared" si="58"/>
        <v>335.5</v>
      </c>
      <c r="O213" s="58" t="s">
        <v>521</v>
      </c>
    </row>
    <row r="214" spans="1:15" s="59" customFormat="1">
      <c r="A214" s="143" t="s">
        <v>1215</v>
      </c>
      <c r="B214" s="114" t="s">
        <v>1211</v>
      </c>
      <c r="C214" s="118" t="s">
        <v>572</v>
      </c>
      <c r="D214" s="154"/>
      <c r="E214" s="154"/>
      <c r="F214" s="153"/>
      <c r="G214" s="153"/>
      <c r="H214" s="153"/>
      <c r="I214" s="153"/>
      <c r="J214" s="153"/>
      <c r="K214" s="58" t="s">
        <v>521</v>
      </c>
      <c r="L214" s="153"/>
      <c r="M214" s="58" t="s">
        <v>521</v>
      </c>
      <c r="N214" s="150"/>
      <c r="O214" s="58" t="s">
        <v>521</v>
      </c>
    </row>
    <row r="215" spans="1:15" s="59" customFormat="1">
      <c r="A215" s="143" t="s">
        <v>817</v>
      </c>
      <c r="B215" s="114" t="s">
        <v>816</v>
      </c>
      <c r="C215" s="118" t="s">
        <v>572</v>
      </c>
      <c r="D215" s="154"/>
      <c r="E215" s="154"/>
      <c r="F215" s="153"/>
      <c r="G215" s="153"/>
      <c r="H215" s="153"/>
      <c r="I215" s="153"/>
      <c r="J215" s="153"/>
      <c r="K215" s="58" t="s">
        <v>521</v>
      </c>
      <c r="L215" s="153"/>
      <c r="M215" s="58" t="s">
        <v>521</v>
      </c>
      <c r="N215" s="150"/>
      <c r="O215" s="58" t="s">
        <v>521</v>
      </c>
    </row>
    <row r="216" spans="1:15" s="59" customFormat="1">
      <c r="A216" s="143" t="s">
        <v>818</v>
      </c>
      <c r="B216" s="113" t="s">
        <v>285</v>
      </c>
      <c r="C216" s="118" t="s">
        <v>572</v>
      </c>
      <c r="D216" s="154">
        <v>0.3</v>
      </c>
      <c r="E216" s="154"/>
      <c r="F216" s="154">
        <v>0.4</v>
      </c>
      <c r="G216" s="154"/>
      <c r="H216" s="154">
        <v>0.5</v>
      </c>
      <c r="I216" s="154"/>
      <c r="J216" s="153">
        <v>0.5</v>
      </c>
      <c r="K216" s="93"/>
      <c r="L216" s="153">
        <v>0.5</v>
      </c>
      <c r="M216" s="93"/>
      <c r="N216" s="150">
        <f t="shared" si="58"/>
        <v>2.2000000000000002</v>
      </c>
      <c r="O216" s="150">
        <f t="shared" si="58"/>
        <v>0</v>
      </c>
    </row>
    <row r="217" spans="1:15" s="59" customFormat="1">
      <c r="A217" s="143" t="s">
        <v>815</v>
      </c>
      <c r="B217" s="113" t="s">
        <v>1216</v>
      </c>
      <c r="C217" s="118" t="s">
        <v>572</v>
      </c>
      <c r="D217" s="153"/>
      <c r="E217" s="153"/>
      <c r="F217" s="153"/>
      <c r="G217" s="154"/>
      <c r="H217" s="153"/>
      <c r="I217" s="153"/>
      <c r="J217" s="154"/>
      <c r="K217" s="58"/>
      <c r="L217" s="161"/>
      <c r="M217" s="93"/>
      <c r="N217" s="150">
        <f t="shared" si="58"/>
        <v>0</v>
      </c>
      <c r="O217" s="150">
        <f t="shared" si="58"/>
        <v>0</v>
      </c>
    </row>
    <row r="218" spans="1:15" s="59" customFormat="1" ht="31.5">
      <c r="A218" s="141" t="s">
        <v>814</v>
      </c>
      <c r="B218" s="119" t="s">
        <v>1217</v>
      </c>
      <c r="C218" s="142" t="s">
        <v>572</v>
      </c>
      <c r="D218" s="159">
        <f>D148-D161</f>
        <v>19.316850000000017</v>
      </c>
      <c r="E218" s="159">
        <f t="shared" ref="E218:M218" si="71">E148-E161</f>
        <v>0</v>
      </c>
      <c r="F218" s="159">
        <f>F148-F161</f>
        <v>17.826039499999979</v>
      </c>
      <c r="G218" s="159">
        <f t="shared" si="71"/>
        <v>0</v>
      </c>
      <c r="H218" s="159">
        <f t="shared" si="71"/>
        <v>16.253863564999961</v>
      </c>
      <c r="I218" s="159">
        <f t="shared" si="71"/>
        <v>0</v>
      </c>
      <c r="J218" s="159">
        <f t="shared" si="71"/>
        <v>14.597608429549979</v>
      </c>
      <c r="K218" s="159">
        <f>K148-K161-0.1</f>
        <v>-0.1</v>
      </c>
      <c r="L218" s="159">
        <f t="shared" si="71"/>
        <v>12.854518636188516</v>
      </c>
      <c r="M218" s="159">
        <f t="shared" si="71"/>
        <v>0</v>
      </c>
      <c r="N218" s="150">
        <f t="shared" si="58"/>
        <v>80.848880130738451</v>
      </c>
      <c r="O218" s="150">
        <f t="shared" si="58"/>
        <v>-0.1</v>
      </c>
    </row>
    <row r="219" spans="1:15" s="110" customFormat="1" ht="34.5" customHeight="1">
      <c r="A219" s="141" t="s">
        <v>813</v>
      </c>
      <c r="B219" s="119" t="s">
        <v>1218</v>
      </c>
      <c r="C219" s="142" t="s">
        <v>572</v>
      </c>
      <c r="D219" s="150">
        <f t="shared" ref="D219:M219" si="72">D179-D186</f>
        <v>-16.301999999999996</v>
      </c>
      <c r="E219" s="150">
        <f t="shared" si="72"/>
        <v>0</v>
      </c>
      <c r="F219" s="150">
        <f t="shared" si="72"/>
        <v>-14.553019999999998</v>
      </c>
      <c r="G219" s="150">
        <f t="shared" si="72"/>
        <v>0</v>
      </c>
      <c r="H219" s="150">
        <f t="shared" si="72"/>
        <v>-11.899999999999999</v>
      </c>
      <c r="I219" s="150">
        <f t="shared" si="72"/>
        <v>0</v>
      </c>
      <c r="J219" s="150">
        <f t="shared" si="72"/>
        <v>-10.700000000000001</v>
      </c>
      <c r="K219" s="150">
        <f t="shared" si="72"/>
        <v>0</v>
      </c>
      <c r="L219" s="150">
        <f t="shared" si="72"/>
        <v>-9.3999999999999986</v>
      </c>
      <c r="M219" s="150">
        <f t="shared" si="72"/>
        <v>0</v>
      </c>
      <c r="N219" s="150">
        <f t="shared" si="58"/>
        <v>-62.855019999999996</v>
      </c>
      <c r="O219" s="150">
        <f t="shared" si="58"/>
        <v>0</v>
      </c>
    </row>
    <row r="220" spans="1:15" s="110" customFormat="1">
      <c r="A220" s="143" t="s">
        <v>812</v>
      </c>
      <c r="B220" s="113" t="s">
        <v>811</v>
      </c>
      <c r="C220" s="118" t="s">
        <v>572</v>
      </c>
      <c r="D220" s="153"/>
      <c r="E220" s="153"/>
      <c r="F220" s="153"/>
      <c r="G220" s="153"/>
      <c r="H220" s="153"/>
      <c r="I220" s="153"/>
      <c r="J220" s="153"/>
      <c r="K220" s="58" t="s">
        <v>521</v>
      </c>
      <c r="L220" s="153"/>
      <c r="M220" s="58" t="s">
        <v>521</v>
      </c>
      <c r="N220" s="150"/>
      <c r="O220" s="58" t="s">
        <v>521</v>
      </c>
    </row>
    <row r="221" spans="1:15" s="110" customFormat="1">
      <c r="A221" s="143" t="s">
        <v>810</v>
      </c>
      <c r="B221" s="113" t="s">
        <v>809</v>
      </c>
      <c r="C221" s="118" t="s">
        <v>572</v>
      </c>
      <c r="D221" s="153"/>
      <c r="E221" s="153"/>
      <c r="F221" s="153"/>
      <c r="G221" s="153"/>
      <c r="H221" s="153"/>
      <c r="I221" s="153"/>
      <c r="J221" s="153"/>
      <c r="K221" s="58" t="s">
        <v>521</v>
      </c>
      <c r="L221" s="153"/>
      <c r="M221" s="58" t="s">
        <v>521</v>
      </c>
      <c r="N221" s="150"/>
      <c r="O221" s="58" t="s">
        <v>521</v>
      </c>
    </row>
    <row r="222" spans="1:15" s="111" customFormat="1" ht="31.5">
      <c r="A222" s="141" t="s">
        <v>808</v>
      </c>
      <c r="B222" s="119" t="s">
        <v>1219</v>
      </c>
      <c r="C222" s="142" t="s">
        <v>572</v>
      </c>
      <c r="D222" s="150">
        <f t="shared" ref="D222:M222" si="73">D198-D211</f>
        <v>-3.2999999999999972</v>
      </c>
      <c r="E222" s="150">
        <f t="shared" si="73"/>
        <v>0</v>
      </c>
      <c r="F222" s="150">
        <f t="shared" si="73"/>
        <v>-3.4000000000000057</v>
      </c>
      <c r="G222" s="150">
        <f t="shared" si="73"/>
        <v>0</v>
      </c>
      <c r="H222" s="150">
        <f t="shared" si="73"/>
        <v>-4.5</v>
      </c>
      <c r="I222" s="150">
        <f t="shared" si="73"/>
        <v>0</v>
      </c>
      <c r="J222" s="150">
        <f t="shared" si="73"/>
        <v>-4</v>
      </c>
      <c r="K222" s="150">
        <f t="shared" si="73"/>
        <v>0</v>
      </c>
      <c r="L222" s="150">
        <f t="shared" si="73"/>
        <v>-3.5</v>
      </c>
      <c r="M222" s="150">
        <f t="shared" si="73"/>
        <v>0</v>
      </c>
      <c r="N222" s="150">
        <f t="shared" si="58"/>
        <v>-18.700000000000003</v>
      </c>
      <c r="O222" s="150">
        <f t="shared" si="58"/>
        <v>0</v>
      </c>
    </row>
    <row r="223" spans="1:15" s="111" customFormat="1" ht="31.5">
      <c r="A223" s="143" t="s">
        <v>1220</v>
      </c>
      <c r="B223" s="113" t="s">
        <v>1222</v>
      </c>
      <c r="C223" s="118" t="s">
        <v>572</v>
      </c>
      <c r="D223" s="58" t="s">
        <v>521</v>
      </c>
      <c r="E223" s="58" t="s">
        <v>521</v>
      </c>
      <c r="F223" s="58" t="s">
        <v>521</v>
      </c>
      <c r="G223" s="58" t="s">
        <v>521</v>
      </c>
      <c r="H223" s="58" t="s">
        <v>521</v>
      </c>
      <c r="I223" s="58" t="s">
        <v>521</v>
      </c>
      <c r="J223" s="58" t="s">
        <v>521</v>
      </c>
      <c r="K223" s="58" t="s">
        <v>521</v>
      </c>
      <c r="L223" s="153"/>
      <c r="M223" s="58" t="s">
        <v>521</v>
      </c>
      <c r="N223" s="150" t="s">
        <v>521</v>
      </c>
      <c r="O223" s="58" t="s">
        <v>521</v>
      </c>
    </row>
    <row r="224" spans="1:15" s="111" customFormat="1">
      <c r="A224" s="143" t="s">
        <v>1221</v>
      </c>
      <c r="B224" s="113" t="s">
        <v>1223</v>
      </c>
      <c r="C224" s="118" t="s">
        <v>572</v>
      </c>
      <c r="D224" s="58" t="s">
        <v>521</v>
      </c>
      <c r="E224" s="58" t="s">
        <v>521</v>
      </c>
      <c r="F224" s="58" t="s">
        <v>521</v>
      </c>
      <c r="G224" s="58" t="s">
        <v>521</v>
      </c>
      <c r="H224" s="58" t="s">
        <v>521</v>
      </c>
      <c r="I224" s="58" t="s">
        <v>521</v>
      </c>
      <c r="J224" s="58" t="s">
        <v>521</v>
      </c>
      <c r="K224" s="58" t="s">
        <v>521</v>
      </c>
      <c r="L224" s="153"/>
      <c r="M224" s="58" t="s">
        <v>521</v>
      </c>
      <c r="N224" s="150" t="s">
        <v>521</v>
      </c>
      <c r="O224" s="58" t="s">
        <v>521</v>
      </c>
    </row>
    <row r="225" spans="1:15" s="111" customFormat="1">
      <c r="A225" s="141" t="s">
        <v>807</v>
      </c>
      <c r="B225" s="119" t="s">
        <v>806</v>
      </c>
      <c r="C225" s="142" t="s">
        <v>572</v>
      </c>
      <c r="D225" s="153">
        <v>0</v>
      </c>
      <c r="E225" s="153">
        <v>0</v>
      </c>
      <c r="F225" s="153">
        <v>0</v>
      </c>
      <c r="G225" s="153">
        <v>0</v>
      </c>
      <c r="H225" s="153">
        <v>0</v>
      </c>
      <c r="I225" s="153">
        <v>0</v>
      </c>
      <c r="J225" s="153">
        <v>0</v>
      </c>
      <c r="K225" s="58">
        <v>0</v>
      </c>
      <c r="L225" s="153">
        <v>0</v>
      </c>
      <c r="M225" s="58">
        <v>0</v>
      </c>
      <c r="N225" s="150" t="s">
        <v>521</v>
      </c>
      <c r="O225" s="89" t="s">
        <v>521</v>
      </c>
    </row>
    <row r="226" spans="1:15" s="111" customFormat="1" ht="31.5">
      <c r="A226" s="141" t="s">
        <v>805</v>
      </c>
      <c r="B226" s="119" t="s">
        <v>1224</v>
      </c>
      <c r="C226" s="142" t="s">
        <v>572</v>
      </c>
      <c r="D226" s="159">
        <f>D218+D219+D222+D225</f>
        <v>-0.2851499999999767</v>
      </c>
      <c r="E226" s="159">
        <v>0</v>
      </c>
      <c r="F226" s="159">
        <f>F218+F219+F222+F225</f>
        <v>-0.12698050000002503</v>
      </c>
      <c r="G226" s="159">
        <f>G218+G219+G222+G225</f>
        <v>0</v>
      </c>
      <c r="H226" s="159">
        <f t="shared" ref="H226:L226" si="74">H218+H219+H222+H225</f>
        <v>-0.14613643500003803</v>
      </c>
      <c r="I226" s="159">
        <v>0</v>
      </c>
      <c r="J226" s="159">
        <f t="shared" si="74"/>
        <v>-0.10239157045002223</v>
      </c>
      <c r="K226" s="159">
        <v>0</v>
      </c>
      <c r="L226" s="159">
        <f t="shared" si="74"/>
        <v>-4.5481363811482822E-2</v>
      </c>
      <c r="M226" s="159">
        <v>0</v>
      </c>
      <c r="N226" s="150">
        <f>D226+F226+H226+J226+L226</f>
        <v>-0.70613986926154482</v>
      </c>
      <c r="O226" s="150">
        <f t="shared" si="58"/>
        <v>0</v>
      </c>
    </row>
    <row r="227" spans="1:15" s="111" customFormat="1">
      <c r="A227" s="141" t="s">
        <v>804</v>
      </c>
      <c r="B227" s="119" t="s">
        <v>803</v>
      </c>
      <c r="C227" s="142" t="s">
        <v>572</v>
      </c>
      <c r="D227" s="159">
        <v>0.47099999999999997</v>
      </c>
      <c r="E227" s="159">
        <v>0</v>
      </c>
      <c r="F227" s="159">
        <v>0.2</v>
      </c>
      <c r="G227" s="159">
        <v>0</v>
      </c>
      <c r="H227" s="162">
        <v>0.1</v>
      </c>
      <c r="I227" s="159">
        <v>0</v>
      </c>
      <c r="J227" s="162">
        <v>0.1</v>
      </c>
      <c r="K227" s="162">
        <v>0</v>
      </c>
      <c r="L227" s="162">
        <v>0.1</v>
      </c>
      <c r="M227" s="125">
        <v>0</v>
      </c>
      <c r="N227" s="150">
        <f>D227+F227+H227+J227+L227</f>
        <v>0.97099999999999997</v>
      </c>
      <c r="O227" s="150">
        <f t="shared" si="58"/>
        <v>0</v>
      </c>
    </row>
    <row r="228" spans="1:15" s="111" customFormat="1">
      <c r="A228" s="141" t="s">
        <v>802</v>
      </c>
      <c r="B228" s="119" t="s">
        <v>801</v>
      </c>
      <c r="C228" s="142" t="s">
        <v>572</v>
      </c>
      <c r="D228" s="159">
        <f>D227+D148-D161+D179-D186+D198-D211</f>
        <v>0.18585000000003049</v>
      </c>
      <c r="E228" s="159">
        <v>0</v>
      </c>
      <c r="F228" s="159">
        <f>F227+F218+F219+F222</f>
        <v>7.3019499999974258E-2</v>
      </c>
      <c r="G228" s="159">
        <v>0</v>
      </c>
      <c r="H228" s="159">
        <f>H227+H218+H219+H222+0.1</f>
        <v>5.3863564999963393E-2</v>
      </c>
      <c r="I228" s="159">
        <v>0</v>
      </c>
      <c r="J228" s="159">
        <f>J227+J218+J219+J222+0.1</f>
        <v>9.7608429549977421E-2</v>
      </c>
      <c r="K228" s="159">
        <v>0</v>
      </c>
      <c r="L228" s="159">
        <f>L227+L218+L219+L222</f>
        <v>5.4518636188516822E-2</v>
      </c>
      <c r="M228" s="159">
        <v>0</v>
      </c>
      <c r="N228" s="150">
        <f>D228+F228+H228+J228+L228</f>
        <v>0.46486013073846233</v>
      </c>
      <c r="O228" s="150">
        <f t="shared" ref="N228:O269" si="75">E228+G228+I228+K228+M228</f>
        <v>0</v>
      </c>
    </row>
    <row r="229" spans="1:15" s="59" customFormat="1">
      <c r="A229" s="141" t="s">
        <v>800</v>
      </c>
      <c r="B229" s="119" t="s">
        <v>1142</v>
      </c>
      <c r="C229" s="142" t="s">
        <v>521</v>
      </c>
      <c r="D229" s="58" t="s">
        <v>521</v>
      </c>
      <c r="E229" s="58" t="s">
        <v>521</v>
      </c>
      <c r="F229" s="58" t="s">
        <v>521</v>
      </c>
      <c r="G229" s="58" t="s">
        <v>521</v>
      </c>
      <c r="H229" s="58" t="s">
        <v>521</v>
      </c>
      <c r="I229" s="58" t="s">
        <v>521</v>
      </c>
      <c r="J229" s="58" t="s">
        <v>521</v>
      </c>
      <c r="K229" s="58" t="s">
        <v>521</v>
      </c>
      <c r="L229" s="153"/>
      <c r="M229" s="58" t="s">
        <v>521</v>
      </c>
      <c r="N229" s="150" t="s">
        <v>521</v>
      </c>
      <c r="O229" s="145" t="s">
        <v>521</v>
      </c>
    </row>
    <row r="230" spans="1:15" s="60" customFormat="1">
      <c r="A230" s="143" t="s">
        <v>799</v>
      </c>
      <c r="B230" s="113" t="s">
        <v>798</v>
      </c>
      <c r="C230" s="118" t="s">
        <v>572</v>
      </c>
      <c r="D230" s="159">
        <f t="shared" ref="D230:M230" si="76">D235+D251</f>
        <v>9.6999999999999993</v>
      </c>
      <c r="E230" s="159">
        <f t="shared" si="76"/>
        <v>0</v>
      </c>
      <c r="F230" s="159">
        <f t="shared" si="76"/>
        <v>9.7999999999999989</v>
      </c>
      <c r="G230" s="159">
        <f t="shared" si="76"/>
        <v>0</v>
      </c>
      <c r="H230" s="162">
        <f t="shared" si="76"/>
        <v>9.5</v>
      </c>
      <c r="I230" s="159">
        <f t="shared" si="76"/>
        <v>0</v>
      </c>
      <c r="J230" s="159">
        <f t="shared" si="76"/>
        <v>9</v>
      </c>
      <c r="K230" s="159">
        <f t="shared" si="76"/>
        <v>0</v>
      </c>
      <c r="L230" s="159">
        <f t="shared" si="76"/>
        <v>8.8999999999999986</v>
      </c>
      <c r="M230" s="159">
        <f t="shared" si="76"/>
        <v>0</v>
      </c>
      <c r="N230" s="150">
        <f t="shared" si="75"/>
        <v>46.9</v>
      </c>
      <c r="O230" s="150">
        <f t="shared" si="75"/>
        <v>0</v>
      </c>
    </row>
    <row r="231" spans="1:15" s="59" customFormat="1">
      <c r="A231" s="143" t="s">
        <v>797</v>
      </c>
      <c r="B231" s="118" t="s">
        <v>620</v>
      </c>
      <c r="C231" s="118" t="s">
        <v>572</v>
      </c>
      <c r="D231" s="153"/>
      <c r="E231" s="153"/>
      <c r="F231" s="153"/>
      <c r="G231" s="153"/>
      <c r="H231" s="153"/>
      <c r="I231" s="153"/>
      <c r="J231" s="153"/>
      <c r="K231" s="58" t="s">
        <v>521</v>
      </c>
      <c r="L231" s="153"/>
      <c r="M231" s="153"/>
      <c r="N231" s="150" t="s">
        <v>521</v>
      </c>
      <c r="O231" s="58" t="s">
        <v>521</v>
      </c>
    </row>
    <row r="232" spans="1:15" s="59" customFormat="1">
      <c r="A232" s="143" t="s">
        <v>796</v>
      </c>
      <c r="B232" s="114" t="s">
        <v>743</v>
      </c>
      <c r="C232" s="118" t="s">
        <v>572</v>
      </c>
      <c r="D232" s="58"/>
      <c r="E232" s="58"/>
      <c r="F232" s="58" t="s">
        <v>521</v>
      </c>
      <c r="G232" s="58" t="s">
        <v>521</v>
      </c>
      <c r="H232" s="58" t="s">
        <v>521</v>
      </c>
      <c r="I232" s="58" t="s">
        <v>521</v>
      </c>
      <c r="J232" s="58" t="s">
        <v>521</v>
      </c>
      <c r="K232" s="58" t="s">
        <v>521</v>
      </c>
      <c r="L232" s="58" t="s">
        <v>521</v>
      </c>
      <c r="M232" s="58" t="s">
        <v>521</v>
      </c>
      <c r="N232" s="150" t="s">
        <v>521</v>
      </c>
      <c r="O232" s="58" t="s">
        <v>521</v>
      </c>
    </row>
    <row r="233" spans="1:15" s="59" customFormat="1">
      <c r="A233" s="143" t="s">
        <v>795</v>
      </c>
      <c r="B233" s="118" t="s">
        <v>614</v>
      </c>
      <c r="C233" s="118" t="s">
        <v>572</v>
      </c>
      <c r="D233" s="58"/>
      <c r="E233" s="58"/>
      <c r="F233" s="58" t="s">
        <v>521</v>
      </c>
      <c r="G233" s="58" t="s">
        <v>521</v>
      </c>
      <c r="H233" s="58" t="s">
        <v>521</v>
      </c>
      <c r="I233" s="58" t="s">
        <v>521</v>
      </c>
      <c r="J233" s="58" t="s">
        <v>521</v>
      </c>
      <c r="K233" s="58" t="s">
        <v>521</v>
      </c>
      <c r="L233" s="58" t="s">
        <v>521</v>
      </c>
      <c r="M233" s="58" t="s">
        <v>521</v>
      </c>
      <c r="N233" s="150" t="s">
        <v>521</v>
      </c>
      <c r="O233" s="58" t="s">
        <v>521</v>
      </c>
    </row>
    <row r="234" spans="1:15" s="59" customFormat="1">
      <c r="A234" s="143" t="s">
        <v>794</v>
      </c>
      <c r="B234" s="114" t="s">
        <v>743</v>
      </c>
      <c r="C234" s="118" t="s">
        <v>572</v>
      </c>
      <c r="D234" s="58"/>
      <c r="E234" s="58"/>
      <c r="F234" s="58" t="s">
        <v>521</v>
      </c>
      <c r="G234" s="58" t="s">
        <v>521</v>
      </c>
      <c r="H234" s="58" t="s">
        <v>521</v>
      </c>
      <c r="I234" s="58" t="s">
        <v>521</v>
      </c>
      <c r="J234" s="58" t="s">
        <v>521</v>
      </c>
      <c r="K234" s="58" t="s">
        <v>521</v>
      </c>
      <c r="L234" s="58" t="s">
        <v>521</v>
      </c>
      <c r="M234" s="58" t="s">
        <v>521</v>
      </c>
      <c r="N234" s="150" t="s">
        <v>521</v>
      </c>
      <c r="O234" s="58" t="s">
        <v>521</v>
      </c>
    </row>
    <row r="235" spans="1:15" s="59" customFormat="1">
      <c r="A235" s="143" t="s">
        <v>793</v>
      </c>
      <c r="B235" s="118" t="s">
        <v>618</v>
      </c>
      <c r="C235" s="118" t="s">
        <v>572</v>
      </c>
      <c r="D235" s="93">
        <v>9</v>
      </c>
      <c r="E235" s="93"/>
      <c r="F235" s="153">
        <v>9.1999999999999993</v>
      </c>
      <c r="G235" s="154"/>
      <c r="H235" s="154">
        <v>9</v>
      </c>
      <c r="I235" s="154"/>
      <c r="J235" s="154">
        <v>8.6999999999999993</v>
      </c>
      <c r="K235" s="93"/>
      <c r="L235" s="153">
        <v>8.6999999999999993</v>
      </c>
      <c r="M235" s="93"/>
      <c r="N235" s="150">
        <f t="shared" si="75"/>
        <v>44.599999999999994</v>
      </c>
      <c r="O235" s="150">
        <f t="shared" si="75"/>
        <v>0</v>
      </c>
    </row>
    <row r="236" spans="1:15" s="59" customFormat="1">
      <c r="A236" s="143" t="s">
        <v>792</v>
      </c>
      <c r="B236" s="114" t="s">
        <v>743</v>
      </c>
      <c r="C236" s="118" t="s">
        <v>572</v>
      </c>
      <c r="D236" s="93"/>
      <c r="E236" s="93"/>
      <c r="F236" s="58"/>
      <c r="G236" s="93"/>
      <c r="H236" s="58"/>
      <c r="I236" s="58"/>
      <c r="J236" s="58"/>
      <c r="K236" s="58"/>
      <c r="L236" s="58"/>
      <c r="M236" s="58"/>
      <c r="N236" s="150"/>
      <c r="O236" s="150"/>
    </row>
    <row r="237" spans="1:15" s="59" customFormat="1">
      <c r="A237" s="143" t="s">
        <v>791</v>
      </c>
      <c r="B237" s="118" t="s">
        <v>612</v>
      </c>
      <c r="C237" s="118" t="s">
        <v>572</v>
      </c>
      <c r="D237" s="58" t="s">
        <v>521</v>
      </c>
      <c r="E237" s="58" t="s">
        <v>521</v>
      </c>
      <c r="F237" s="58" t="s">
        <v>521</v>
      </c>
      <c r="G237" s="58" t="s">
        <v>521</v>
      </c>
      <c r="H237" s="58" t="s">
        <v>521</v>
      </c>
      <c r="I237" s="58" t="s">
        <v>521</v>
      </c>
      <c r="J237" s="58" t="s">
        <v>521</v>
      </c>
      <c r="K237" s="58" t="s">
        <v>521</v>
      </c>
      <c r="L237" s="58" t="s">
        <v>521</v>
      </c>
      <c r="M237" s="58" t="s">
        <v>521</v>
      </c>
      <c r="N237" s="158" t="s">
        <v>521</v>
      </c>
      <c r="O237" s="58" t="s">
        <v>521</v>
      </c>
    </row>
    <row r="238" spans="1:15" s="59" customFormat="1">
      <c r="A238" s="143" t="s">
        <v>790</v>
      </c>
      <c r="B238" s="114" t="s">
        <v>743</v>
      </c>
      <c r="C238" s="118" t="s">
        <v>572</v>
      </c>
      <c r="D238" s="58" t="s">
        <v>521</v>
      </c>
      <c r="E238" s="58" t="s">
        <v>521</v>
      </c>
      <c r="F238" s="58" t="s">
        <v>521</v>
      </c>
      <c r="G238" s="58" t="s">
        <v>521</v>
      </c>
      <c r="H238" s="58" t="s">
        <v>521</v>
      </c>
      <c r="I238" s="58" t="s">
        <v>521</v>
      </c>
      <c r="J238" s="58" t="s">
        <v>521</v>
      </c>
      <c r="K238" s="58" t="s">
        <v>521</v>
      </c>
      <c r="L238" s="58" t="s">
        <v>521</v>
      </c>
      <c r="M238" s="58" t="s">
        <v>521</v>
      </c>
      <c r="N238" s="158" t="s">
        <v>521</v>
      </c>
      <c r="O238" s="58" t="s">
        <v>521</v>
      </c>
    </row>
    <row r="239" spans="1:15" s="59" customFormat="1">
      <c r="A239" s="143" t="s">
        <v>789</v>
      </c>
      <c r="B239" s="118" t="s">
        <v>736</v>
      </c>
      <c r="C239" s="118" t="s">
        <v>572</v>
      </c>
      <c r="D239" s="58" t="s">
        <v>521</v>
      </c>
      <c r="E239" s="58" t="s">
        <v>521</v>
      </c>
      <c r="F239" s="58" t="s">
        <v>521</v>
      </c>
      <c r="G239" s="58" t="s">
        <v>521</v>
      </c>
      <c r="H239" s="58" t="s">
        <v>521</v>
      </c>
      <c r="I239" s="58" t="s">
        <v>521</v>
      </c>
      <c r="J239" s="58" t="s">
        <v>521</v>
      </c>
      <c r="K239" s="58" t="s">
        <v>521</v>
      </c>
      <c r="L239" s="58" t="s">
        <v>521</v>
      </c>
      <c r="M239" s="58" t="s">
        <v>521</v>
      </c>
      <c r="N239" s="158" t="s">
        <v>521</v>
      </c>
      <c r="O239" s="58" t="s">
        <v>521</v>
      </c>
    </row>
    <row r="240" spans="1:15" s="59" customFormat="1">
      <c r="A240" s="143" t="s">
        <v>788</v>
      </c>
      <c r="B240" s="114" t="s">
        <v>743</v>
      </c>
      <c r="C240" s="118" t="s">
        <v>572</v>
      </c>
      <c r="D240" s="58" t="s">
        <v>521</v>
      </c>
      <c r="E240" s="58" t="s">
        <v>521</v>
      </c>
      <c r="F240" s="58" t="s">
        <v>521</v>
      </c>
      <c r="G240" s="58" t="s">
        <v>521</v>
      </c>
      <c r="H240" s="58" t="s">
        <v>521</v>
      </c>
      <c r="I240" s="58" t="s">
        <v>521</v>
      </c>
      <c r="J240" s="58" t="s">
        <v>521</v>
      </c>
      <c r="K240" s="58" t="s">
        <v>521</v>
      </c>
      <c r="L240" s="58" t="s">
        <v>521</v>
      </c>
      <c r="M240" s="58" t="s">
        <v>521</v>
      </c>
      <c r="N240" s="158" t="s">
        <v>521</v>
      </c>
      <c r="O240" s="58" t="s">
        <v>521</v>
      </c>
    </row>
    <row r="241" spans="1:15" s="110" customFormat="1" ht="15.75" customHeight="1">
      <c r="A241" s="143" t="s">
        <v>787</v>
      </c>
      <c r="B241" s="118" t="s">
        <v>616</v>
      </c>
      <c r="C241" s="118" t="s">
        <v>572</v>
      </c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8" t="s">
        <v>521</v>
      </c>
      <c r="O241" s="87"/>
    </row>
    <row r="242" spans="1:15" s="110" customFormat="1">
      <c r="A242" s="143" t="s">
        <v>786</v>
      </c>
      <c r="B242" s="114" t="s">
        <v>743</v>
      </c>
      <c r="C242" s="118" t="s">
        <v>572</v>
      </c>
      <c r="D242" s="58" t="s">
        <v>521</v>
      </c>
      <c r="E242" s="58" t="s">
        <v>521</v>
      </c>
      <c r="F242" s="58" t="s">
        <v>521</v>
      </c>
      <c r="G242" s="58" t="s">
        <v>521</v>
      </c>
      <c r="H242" s="58" t="s">
        <v>521</v>
      </c>
      <c r="I242" s="58" t="s">
        <v>521</v>
      </c>
      <c r="J242" s="58" t="s">
        <v>521</v>
      </c>
      <c r="K242" s="58" t="s">
        <v>521</v>
      </c>
      <c r="L242" s="58" t="s">
        <v>521</v>
      </c>
      <c r="M242" s="58" t="s">
        <v>521</v>
      </c>
      <c r="N242" s="158" t="s">
        <v>521</v>
      </c>
      <c r="O242" s="58" t="s">
        <v>521</v>
      </c>
    </row>
    <row r="243" spans="1:15" s="110" customFormat="1">
      <c r="A243" s="143" t="s">
        <v>785</v>
      </c>
      <c r="B243" s="118" t="s">
        <v>610</v>
      </c>
      <c r="C243" s="118" t="s">
        <v>572</v>
      </c>
      <c r="D243" s="58" t="s">
        <v>521</v>
      </c>
      <c r="E243" s="58" t="s">
        <v>521</v>
      </c>
      <c r="F243" s="58" t="s">
        <v>521</v>
      </c>
      <c r="G243" s="58" t="s">
        <v>521</v>
      </c>
      <c r="H243" s="58" t="s">
        <v>521</v>
      </c>
      <c r="I243" s="58" t="s">
        <v>521</v>
      </c>
      <c r="J243" s="58" t="s">
        <v>521</v>
      </c>
      <c r="K243" s="58" t="s">
        <v>521</v>
      </c>
      <c r="L243" s="58" t="s">
        <v>521</v>
      </c>
      <c r="M243" s="58" t="s">
        <v>521</v>
      </c>
      <c r="N243" s="158" t="s">
        <v>521</v>
      </c>
      <c r="O243" s="58" t="s">
        <v>521</v>
      </c>
    </row>
    <row r="244" spans="1:15" s="110" customFormat="1">
      <c r="A244" s="143" t="s">
        <v>784</v>
      </c>
      <c r="B244" s="114" t="s">
        <v>743</v>
      </c>
      <c r="C244" s="118" t="s">
        <v>572</v>
      </c>
      <c r="D244" s="58" t="s">
        <v>521</v>
      </c>
      <c r="E244" s="58" t="s">
        <v>521</v>
      </c>
      <c r="F244" s="58" t="s">
        <v>521</v>
      </c>
      <c r="G244" s="58" t="s">
        <v>521</v>
      </c>
      <c r="H244" s="58" t="s">
        <v>521</v>
      </c>
      <c r="I244" s="58" t="s">
        <v>521</v>
      </c>
      <c r="J244" s="58" t="s">
        <v>521</v>
      </c>
      <c r="K244" s="58" t="s">
        <v>521</v>
      </c>
      <c r="L244" s="58" t="s">
        <v>521</v>
      </c>
      <c r="M244" s="58" t="s">
        <v>521</v>
      </c>
      <c r="N244" s="158" t="s">
        <v>521</v>
      </c>
      <c r="O244" s="58" t="s">
        <v>521</v>
      </c>
    </row>
    <row r="245" spans="1:15" s="110" customFormat="1" ht="31.5">
      <c r="A245" s="143" t="s">
        <v>783</v>
      </c>
      <c r="B245" s="114" t="s">
        <v>608</v>
      </c>
      <c r="C245" s="118" t="s">
        <v>572</v>
      </c>
      <c r="D245" s="58" t="s">
        <v>521</v>
      </c>
      <c r="E245" s="58" t="s">
        <v>521</v>
      </c>
      <c r="F245" s="58" t="s">
        <v>521</v>
      </c>
      <c r="G245" s="58" t="s">
        <v>521</v>
      </c>
      <c r="H245" s="58" t="s">
        <v>521</v>
      </c>
      <c r="I245" s="58" t="s">
        <v>521</v>
      </c>
      <c r="J245" s="58" t="s">
        <v>521</v>
      </c>
      <c r="K245" s="58" t="s">
        <v>521</v>
      </c>
      <c r="L245" s="58" t="s">
        <v>521</v>
      </c>
      <c r="M245" s="58" t="s">
        <v>521</v>
      </c>
      <c r="N245" s="158" t="s">
        <v>521</v>
      </c>
      <c r="O245" s="58" t="s">
        <v>521</v>
      </c>
    </row>
    <row r="246" spans="1:15" s="110" customFormat="1">
      <c r="A246" s="143" t="s">
        <v>782</v>
      </c>
      <c r="B246" s="114" t="s">
        <v>743</v>
      </c>
      <c r="C246" s="118" t="s">
        <v>572</v>
      </c>
      <c r="D246" s="58" t="s">
        <v>521</v>
      </c>
      <c r="E246" s="58" t="s">
        <v>521</v>
      </c>
      <c r="F246" s="58" t="s">
        <v>521</v>
      </c>
      <c r="G246" s="58" t="s">
        <v>521</v>
      </c>
      <c r="H246" s="58" t="s">
        <v>521</v>
      </c>
      <c r="I246" s="58" t="s">
        <v>521</v>
      </c>
      <c r="J246" s="58" t="s">
        <v>521</v>
      </c>
      <c r="K246" s="58" t="s">
        <v>521</v>
      </c>
      <c r="L246" s="58" t="s">
        <v>521</v>
      </c>
      <c r="M246" s="58" t="s">
        <v>521</v>
      </c>
      <c r="N246" s="158" t="s">
        <v>521</v>
      </c>
      <c r="O246" s="58" t="s">
        <v>521</v>
      </c>
    </row>
    <row r="247" spans="1:15" s="110" customFormat="1">
      <c r="A247" s="143" t="s">
        <v>781</v>
      </c>
      <c r="B247" s="114" t="s">
        <v>606</v>
      </c>
      <c r="C247" s="118" t="s">
        <v>572</v>
      </c>
      <c r="D247" s="58" t="s">
        <v>521</v>
      </c>
      <c r="E247" s="58" t="s">
        <v>521</v>
      </c>
      <c r="F247" s="58" t="s">
        <v>521</v>
      </c>
      <c r="G247" s="58" t="s">
        <v>521</v>
      </c>
      <c r="H247" s="58" t="s">
        <v>521</v>
      </c>
      <c r="I247" s="58" t="s">
        <v>521</v>
      </c>
      <c r="J247" s="58" t="s">
        <v>521</v>
      </c>
      <c r="K247" s="58" t="s">
        <v>521</v>
      </c>
      <c r="L247" s="58" t="s">
        <v>521</v>
      </c>
      <c r="M247" s="58" t="s">
        <v>521</v>
      </c>
      <c r="N247" s="158" t="s">
        <v>521</v>
      </c>
      <c r="O247" s="58" t="s">
        <v>521</v>
      </c>
    </row>
    <row r="248" spans="1:15" s="110" customFormat="1">
      <c r="A248" s="143" t="s">
        <v>780</v>
      </c>
      <c r="B248" s="113" t="s">
        <v>743</v>
      </c>
      <c r="C248" s="118" t="s">
        <v>572</v>
      </c>
      <c r="D248" s="58" t="s">
        <v>521</v>
      </c>
      <c r="E248" s="58" t="s">
        <v>521</v>
      </c>
      <c r="F248" s="58" t="s">
        <v>521</v>
      </c>
      <c r="G248" s="58" t="s">
        <v>521</v>
      </c>
      <c r="H248" s="58" t="s">
        <v>521</v>
      </c>
      <c r="I248" s="58" t="s">
        <v>521</v>
      </c>
      <c r="J248" s="58" t="s">
        <v>521</v>
      </c>
      <c r="K248" s="58" t="s">
        <v>521</v>
      </c>
      <c r="L248" s="58" t="s">
        <v>521</v>
      </c>
      <c r="M248" s="58" t="s">
        <v>521</v>
      </c>
      <c r="N248" s="158" t="s">
        <v>521</v>
      </c>
      <c r="O248" s="58" t="s">
        <v>521</v>
      </c>
    </row>
    <row r="249" spans="1:15" s="110" customFormat="1">
      <c r="A249" s="143" t="s">
        <v>779</v>
      </c>
      <c r="B249" s="114" t="s">
        <v>604</v>
      </c>
      <c r="C249" s="118" t="s">
        <v>572</v>
      </c>
      <c r="D249" s="58" t="s">
        <v>521</v>
      </c>
      <c r="E249" s="58" t="s">
        <v>521</v>
      </c>
      <c r="F249" s="58" t="s">
        <v>521</v>
      </c>
      <c r="G249" s="58" t="s">
        <v>521</v>
      </c>
      <c r="H249" s="58" t="s">
        <v>521</v>
      </c>
      <c r="I249" s="58" t="s">
        <v>521</v>
      </c>
      <c r="J249" s="58" t="s">
        <v>521</v>
      </c>
      <c r="K249" s="58" t="s">
        <v>521</v>
      </c>
      <c r="L249" s="58" t="s">
        <v>521</v>
      </c>
      <c r="M249" s="58" t="s">
        <v>521</v>
      </c>
      <c r="N249" s="158" t="s">
        <v>521</v>
      </c>
      <c r="O249" s="58" t="s">
        <v>521</v>
      </c>
    </row>
    <row r="250" spans="1:15" s="110" customFormat="1">
      <c r="A250" s="143" t="s">
        <v>778</v>
      </c>
      <c r="B250" s="113" t="s">
        <v>743</v>
      </c>
      <c r="C250" s="118" t="s">
        <v>572</v>
      </c>
      <c r="D250" s="58" t="s">
        <v>521</v>
      </c>
      <c r="E250" s="58" t="s">
        <v>521</v>
      </c>
      <c r="F250" s="58" t="s">
        <v>521</v>
      </c>
      <c r="G250" s="58" t="s">
        <v>521</v>
      </c>
      <c r="H250" s="58" t="s">
        <v>521</v>
      </c>
      <c r="I250" s="58" t="s">
        <v>521</v>
      </c>
      <c r="J250" s="58" t="s">
        <v>521</v>
      </c>
      <c r="K250" s="58" t="s">
        <v>521</v>
      </c>
      <c r="L250" s="58" t="s">
        <v>521</v>
      </c>
      <c r="M250" s="58" t="s">
        <v>521</v>
      </c>
      <c r="N250" s="158" t="s">
        <v>521</v>
      </c>
      <c r="O250" s="58" t="s">
        <v>521</v>
      </c>
    </row>
    <row r="251" spans="1:15" s="110" customFormat="1">
      <c r="A251" s="143" t="s">
        <v>777</v>
      </c>
      <c r="B251" s="114" t="s">
        <v>776</v>
      </c>
      <c r="C251" s="118" t="s">
        <v>572</v>
      </c>
      <c r="D251" s="153">
        <v>0.7</v>
      </c>
      <c r="E251" s="153"/>
      <c r="F251" s="154">
        <v>0.6</v>
      </c>
      <c r="G251" s="154"/>
      <c r="H251" s="153">
        <v>0.5</v>
      </c>
      <c r="I251" s="154"/>
      <c r="J251" s="154">
        <v>0.3</v>
      </c>
      <c r="K251" s="153"/>
      <c r="L251" s="153">
        <v>0.2</v>
      </c>
      <c r="M251" s="153"/>
      <c r="N251" s="150">
        <f t="shared" ref="N251:N252" si="77">D251+F251+H251+J251+L251</f>
        <v>2.2999999999999998</v>
      </c>
      <c r="O251" s="150">
        <f t="shared" ref="O251:O252" si="78">E251+G251+I251+K251+M251</f>
        <v>0</v>
      </c>
    </row>
    <row r="252" spans="1:15" s="59" customFormat="1">
      <c r="A252" s="143" t="s">
        <v>775</v>
      </c>
      <c r="B252" s="114" t="s">
        <v>743</v>
      </c>
      <c r="C252" s="118" t="s">
        <v>572</v>
      </c>
      <c r="D252" s="93">
        <v>0.2</v>
      </c>
      <c r="E252" s="58"/>
      <c r="F252" s="93">
        <v>0.3</v>
      </c>
      <c r="G252" s="93"/>
      <c r="H252" s="93">
        <v>0.1</v>
      </c>
      <c r="I252" s="93"/>
      <c r="J252" s="93">
        <v>0.1</v>
      </c>
      <c r="K252" s="93"/>
      <c r="L252" s="93">
        <v>0.1</v>
      </c>
      <c r="M252" s="93"/>
      <c r="N252" s="150">
        <f t="shared" si="77"/>
        <v>0.79999999999999993</v>
      </c>
      <c r="O252" s="150">
        <f t="shared" si="78"/>
        <v>0</v>
      </c>
    </row>
    <row r="253" spans="1:15" s="111" customFormat="1">
      <c r="A253" s="143" t="s">
        <v>774</v>
      </c>
      <c r="B253" s="113" t="s">
        <v>773</v>
      </c>
      <c r="C253" s="118" t="s">
        <v>572</v>
      </c>
      <c r="D253" s="150">
        <f>D256+D265+D267+D273+D269+D271</f>
        <v>17.5</v>
      </c>
      <c r="E253" s="150">
        <f t="shared" ref="E253:M253" si="79">E256+E265+E267+E273+E269+E271</f>
        <v>0</v>
      </c>
      <c r="F253" s="150">
        <f t="shared" si="79"/>
        <v>17.899999999999999</v>
      </c>
      <c r="G253" s="150">
        <f t="shared" si="79"/>
        <v>0</v>
      </c>
      <c r="H253" s="150">
        <f t="shared" si="79"/>
        <v>18.999999999999996</v>
      </c>
      <c r="I253" s="150">
        <f t="shared" si="79"/>
        <v>0</v>
      </c>
      <c r="J253" s="150">
        <f t="shared" si="79"/>
        <v>18.900000000000002</v>
      </c>
      <c r="K253" s="150">
        <f t="shared" si="79"/>
        <v>0</v>
      </c>
      <c r="L253" s="150">
        <f t="shared" si="79"/>
        <v>20.5</v>
      </c>
      <c r="M253" s="150">
        <f t="shared" si="79"/>
        <v>0</v>
      </c>
      <c r="N253" s="150">
        <f>D253+F253+H253+J253+L253</f>
        <v>93.8</v>
      </c>
      <c r="O253" s="150">
        <f>E253+G253+I253+K253+M253</f>
        <v>0</v>
      </c>
    </row>
    <row r="254" spans="1:15" s="110" customFormat="1">
      <c r="A254" s="143" t="s">
        <v>772</v>
      </c>
      <c r="B254" s="114" t="s">
        <v>771</v>
      </c>
      <c r="C254" s="118" t="s">
        <v>572</v>
      </c>
      <c r="D254" s="93">
        <v>0.3</v>
      </c>
      <c r="E254" s="93"/>
      <c r="F254" s="93">
        <v>0.2</v>
      </c>
      <c r="G254" s="93"/>
      <c r="H254" s="93">
        <v>0.2</v>
      </c>
      <c r="I254" s="93"/>
      <c r="J254" s="93">
        <v>0.1</v>
      </c>
      <c r="K254" s="93"/>
      <c r="L254" s="93">
        <v>0.2</v>
      </c>
      <c r="M254" s="93"/>
      <c r="N254" s="150">
        <f t="shared" si="75"/>
        <v>1</v>
      </c>
      <c r="O254" s="150">
        <f t="shared" si="75"/>
        <v>0</v>
      </c>
    </row>
    <row r="255" spans="1:15" s="110" customFormat="1">
      <c r="A255" s="143" t="s">
        <v>770</v>
      </c>
      <c r="B255" s="114" t="s">
        <v>743</v>
      </c>
      <c r="C255" s="118" t="s">
        <v>572</v>
      </c>
      <c r="D255" s="58"/>
      <c r="E255" s="58"/>
      <c r="F255" s="58" t="s">
        <v>521</v>
      </c>
      <c r="G255" s="58" t="s">
        <v>521</v>
      </c>
      <c r="H255" s="58" t="s">
        <v>521</v>
      </c>
      <c r="I255" s="58" t="s">
        <v>521</v>
      </c>
      <c r="J255" s="58" t="s">
        <v>521</v>
      </c>
      <c r="K255" s="58" t="s">
        <v>521</v>
      </c>
      <c r="L255" s="58" t="s">
        <v>521</v>
      </c>
      <c r="M255" s="58" t="s">
        <v>521</v>
      </c>
      <c r="N255" s="150" t="s">
        <v>521</v>
      </c>
      <c r="O255" s="58" t="s">
        <v>521</v>
      </c>
    </row>
    <row r="256" spans="1:15" s="110" customFormat="1">
      <c r="A256" s="143" t="s">
        <v>769</v>
      </c>
      <c r="B256" s="114" t="s">
        <v>768</v>
      </c>
      <c r="C256" s="118" t="s">
        <v>572</v>
      </c>
      <c r="D256" s="93">
        <v>5.0999999999999996</v>
      </c>
      <c r="E256" s="93"/>
      <c r="F256" s="93">
        <v>5.4</v>
      </c>
      <c r="G256" s="93"/>
      <c r="H256" s="93">
        <v>5.6</v>
      </c>
      <c r="I256" s="93"/>
      <c r="J256" s="93">
        <v>5.8</v>
      </c>
      <c r="K256" s="93"/>
      <c r="L256" s="93">
        <v>5.9</v>
      </c>
      <c r="M256" s="93"/>
      <c r="N256" s="150">
        <f t="shared" si="75"/>
        <v>27.800000000000004</v>
      </c>
      <c r="O256" s="150">
        <f t="shared" si="75"/>
        <v>0</v>
      </c>
    </row>
    <row r="257" spans="1:15" s="110" customFormat="1">
      <c r="A257" s="143" t="s">
        <v>767</v>
      </c>
      <c r="B257" s="114" t="s">
        <v>766</v>
      </c>
      <c r="C257" s="118" t="s">
        <v>572</v>
      </c>
      <c r="D257" s="58" t="s">
        <v>521</v>
      </c>
      <c r="E257" s="58" t="s">
        <v>521</v>
      </c>
      <c r="F257" s="58" t="s">
        <v>521</v>
      </c>
      <c r="G257" s="58" t="s">
        <v>521</v>
      </c>
      <c r="H257" s="58" t="s">
        <v>521</v>
      </c>
      <c r="I257" s="58" t="s">
        <v>521</v>
      </c>
      <c r="J257" s="58" t="s">
        <v>521</v>
      </c>
      <c r="K257" s="58" t="s">
        <v>521</v>
      </c>
      <c r="L257" s="58" t="s">
        <v>521</v>
      </c>
      <c r="M257" s="58" t="s">
        <v>521</v>
      </c>
      <c r="N257" s="58" t="s">
        <v>521</v>
      </c>
      <c r="O257" s="58" t="s">
        <v>521</v>
      </c>
    </row>
    <row r="258" spans="1:15" s="110" customFormat="1">
      <c r="A258" s="143" t="s">
        <v>765</v>
      </c>
      <c r="B258" s="113" t="s">
        <v>743</v>
      </c>
      <c r="C258" s="118" t="s">
        <v>572</v>
      </c>
      <c r="D258" s="58" t="s">
        <v>521</v>
      </c>
      <c r="E258" s="58" t="s">
        <v>521</v>
      </c>
      <c r="F258" s="58" t="s">
        <v>521</v>
      </c>
      <c r="G258" s="58" t="s">
        <v>521</v>
      </c>
      <c r="H258" s="58" t="s">
        <v>521</v>
      </c>
      <c r="I258" s="58" t="s">
        <v>521</v>
      </c>
      <c r="J258" s="58" t="s">
        <v>521</v>
      </c>
      <c r="K258" s="58" t="s">
        <v>521</v>
      </c>
      <c r="L258" s="58" t="s">
        <v>521</v>
      </c>
      <c r="M258" s="58" t="s">
        <v>521</v>
      </c>
      <c r="N258" s="58" t="s">
        <v>521</v>
      </c>
      <c r="O258" s="58" t="s">
        <v>521</v>
      </c>
    </row>
    <row r="259" spans="1:15" s="110" customFormat="1">
      <c r="A259" s="143" t="s">
        <v>764</v>
      </c>
      <c r="B259" s="114" t="s">
        <v>763</v>
      </c>
      <c r="C259" s="118" t="s">
        <v>572</v>
      </c>
      <c r="D259" s="93">
        <v>5.0999999999999996</v>
      </c>
      <c r="E259" s="58"/>
      <c r="F259" s="93">
        <v>5.4</v>
      </c>
      <c r="G259" s="93"/>
      <c r="H259" s="93">
        <v>5.6</v>
      </c>
      <c r="I259" s="93"/>
      <c r="J259" s="93">
        <v>5.8</v>
      </c>
      <c r="K259" s="93"/>
      <c r="L259" s="93">
        <v>5.9</v>
      </c>
      <c r="M259" s="93"/>
      <c r="N259" s="150">
        <f t="shared" si="75"/>
        <v>27.800000000000004</v>
      </c>
      <c r="O259" s="150">
        <f t="shared" si="75"/>
        <v>0</v>
      </c>
    </row>
    <row r="260" spans="1:15" s="111" customFormat="1">
      <c r="A260" s="143" t="s">
        <v>762</v>
      </c>
      <c r="B260" s="113" t="s">
        <v>743</v>
      </c>
      <c r="C260" s="118" t="s">
        <v>572</v>
      </c>
      <c r="D260" s="58"/>
      <c r="E260" s="58"/>
      <c r="F260" s="58" t="s">
        <v>521</v>
      </c>
      <c r="G260" s="58" t="s">
        <v>521</v>
      </c>
      <c r="H260" s="58" t="s">
        <v>521</v>
      </c>
      <c r="I260" s="58" t="s">
        <v>521</v>
      </c>
      <c r="J260" s="58" t="s">
        <v>521</v>
      </c>
      <c r="K260" s="58" t="s">
        <v>521</v>
      </c>
      <c r="L260" s="58" t="s">
        <v>521</v>
      </c>
      <c r="M260" s="58" t="s">
        <v>521</v>
      </c>
      <c r="N260" s="150" t="s">
        <v>521</v>
      </c>
      <c r="O260" s="58" t="s">
        <v>521</v>
      </c>
    </row>
    <row r="261" spans="1:15" s="111" customFormat="1" ht="31.5">
      <c r="A261" s="143" t="s">
        <v>761</v>
      </c>
      <c r="B261" s="114" t="s">
        <v>760</v>
      </c>
      <c r="C261" s="118" t="s">
        <v>572</v>
      </c>
      <c r="D261" s="58" t="s">
        <v>521</v>
      </c>
      <c r="E261" s="58" t="s">
        <v>521</v>
      </c>
      <c r="F261" s="58" t="s">
        <v>521</v>
      </c>
      <c r="G261" s="58" t="s">
        <v>521</v>
      </c>
      <c r="H261" s="58" t="s">
        <v>521</v>
      </c>
      <c r="I261" s="58" t="s">
        <v>521</v>
      </c>
      <c r="J261" s="58" t="s">
        <v>521</v>
      </c>
      <c r="K261" s="58" t="s">
        <v>521</v>
      </c>
      <c r="L261" s="58" t="s">
        <v>521</v>
      </c>
      <c r="M261" s="58" t="s">
        <v>521</v>
      </c>
      <c r="N261" s="150" t="s">
        <v>521</v>
      </c>
      <c r="O261" s="58" t="s">
        <v>521</v>
      </c>
    </row>
    <row r="262" spans="1:15" s="111" customFormat="1">
      <c r="A262" s="143" t="s">
        <v>759</v>
      </c>
      <c r="B262" s="114" t="s">
        <v>743</v>
      </c>
      <c r="C262" s="118" t="s">
        <v>572</v>
      </c>
      <c r="D262" s="58" t="s">
        <v>521</v>
      </c>
      <c r="E262" s="58" t="s">
        <v>521</v>
      </c>
      <c r="F262" s="58" t="s">
        <v>521</v>
      </c>
      <c r="G262" s="58" t="s">
        <v>521</v>
      </c>
      <c r="H262" s="58" t="s">
        <v>521</v>
      </c>
      <c r="I262" s="58" t="s">
        <v>521</v>
      </c>
      <c r="J262" s="58" t="s">
        <v>521</v>
      </c>
      <c r="K262" s="58" t="s">
        <v>521</v>
      </c>
      <c r="L262" s="58" t="s">
        <v>521</v>
      </c>
      <c r="M262" s="58" t="s">
        <v>521</v>
      </c>
      <c r="N262" s="150" t="s">
        <v>521</v>
      </c>
      <c r="O262" s="58" t="s">
        <v>521</v>
      </c>
    </row>
    <row r="263" spans="1:15" s="111" customFormat="1">
      <c r="A263" s="143" t="s">
        <v>758</v>
      </c>
      <c r="B263" s="114" t="s">
        <v>757</v>
      </c>
      <c r="C263" s="118" t="s">
        <v>572</v>
      </c>
      <c r="D263" s="58" t="s">
        <v>521</v>
      </c>
      <c r="E263" s="58" t="s">
        <v>521</v>
      </c>
      <c r="F263" s="58" t="s">
        <v>521</v>
      </c>
      <c r="G263" s="58" t="s">
        <v>521</v>
      </c>
      <c r="H263" s="58" t="s">
        <v>521</v>
      </c>
      <c r="I263" s="58" t="s">
        <v>521</v>
      </c>
      <c r="J263" s="58" t="s">
        <v>521</v>
      </c>
      <c r="K263" s="58" t="s">
        <v>521</v>
      </c>
      <c r="L263" s="58" t="s">
        <v>521</v>
      </c>
      <c r="M263" s="58" t="s">
        <v>521</v>
      </c>
      <c r="N263" s="150" t="s">
        <v>521</v>
      </c>
      <c r="O263" s="58" t="s">
        <v>521</v>
      </c>
    </row>
    <row r="264" spans="1:15" s="111" customFormat="1">
      <c r="A264" s="143" t="s">
        <v>756</v>
      </c>
      <c r="B264" s="114" t="s">
        <v>743</v>
      </c>
      <c r="C264" s="118" t="s">
        <v>572</v>
      </c>
      <c r="D264" s="58" t="s">
        <v>521</v>
      </c>
      <c r="E264" s="58" t="s">
        <v>521</v>
      </c>
      <c r="F264" s="58" t="s">
        <v>521</v>
      </c>
      <c r="G264" s="58" t="s">
        <v>521</v>
      </c>
      <c r="H264" s="58" t="s">
        <v>521</v>
      </c>
      <c r="I264" s="58" t="s">
        <v>521</v>
      </c>
      <c r="J264" s="58" t="s">
        <v>521</v>
      </c>
      <c r="K264" s="58" t="s">
        <v>521</v>
      </c>
      <c r="L264" s="58" t="s">
        <v>521</v>
      </c>
      <c r="M264" s="58" t="s">
        <v>521</v>
      </c>
      <c r="N264" s="150" t="s">
        <v>521</v>
      </c>
      <c r="O264" s="58" t="s">
        <v>521</v>
      </c>
    </row>
    <row r="265" spans="1:15" s="111" customFormat="1">
      <c r="A265" s="143" t="s">
        <v>755</v>
      </c>
      <c r="B265" s="114" t="s">
        <v>754</v>
      </c>
      <c r="C265" s="118" t="s">
        <v>572</v>
      </c>
      <c r="D265" s="93">
        <v>1.9</v>
      </c>
      <c r="E265" s="93"/>
      <c r="F265" s="93">
        <v>2</v>
      </c>
      <c r="G265" s="93"/>
      <c r="H265" s="93">
        <v>2.2000000000000002</v>
      </c>
      <c r="I265" s="93"/>
      <c r="J265" s="93">
        <v>2.2999999999999998</v>
      </c>
      <c r="K265" s="93"/>
      <c r="L265" s="93">
        <v>2.2999999999999998</v>
      </c>
      <c r="M265" s="93"/>
      <c r="N265" s="150">
        <f t="shared" si="75"/>
        <v>10.7</v>
      </c>
      <c r="O265" s="150">
        <f t="shared" si="75"/>
        <v>0</v>
      </c>
    </row>
    <row r="266" spans="1:15" s="111" customFormat="1">
      <c r="A266" s="143" t="s">
        <v>753</v>
      </c>
      <c r="B266" s="114" t="s">
        <v>743</v>
      </c>
      <c r="C266" s="118" t="s">
        <v>572</v>
      </c>
      <c r="D266" s="58"/>
      <c r="E266" s="58"/>
      <c r="F266" s="58" t="s">
        <v>521</v>
      </c>
      <c r="G266" s="58" t="s">
        <v>521</v>
      </c>
      <c r="H266" s="58" t="s">
        <v>521</v>
      </c>
      <c r="I266" s="58" t="s">
        <v>521</v>
      </c>
      <c r="J266" s="58" t="s">
        <v>521</v>
      </c>
      <c r="K266" s="93" t="s">
        <v>521</v>
      </c>
      <c r="L266" s="58" t="s">
        <v>521</v>
      </c>
      <c r="M266" s="58" t="s">
        <v>521</v>
      </c>
      <c r="N266" s="58" t="s">
        <v>521</v>
      </c>
      <c r="O266" s="58" t="s">
        <v>521</v>
      </c>
    </row>
    <row r="267" spans="1:15" s="111" customFormat="1">
      <c r="A267" s="143" t="s">
        <v>752</v>
      </c>
      <c r="B267" s="114" t="s">
        <v>751</v>
      </c>
      <c r="C267" s="118" t="s">
        <v>572</v>
      </c>
      <c r="D267" s="93">
        <v>8.1999999999999993</v>
      </c>
      <c r="E267" s="93"/>
      <c r="F267" s="93">
        <v>8</v>
      </c>
      <c r="G267" s="93"/>
      <c r="H267" s="93">
        <v>8.1</v>
      </c>
      <c r="I267" s="93"/>
      <c r="J267" s="93">
        <v>8.5</v>
      </c>
      <c r="K267" s="93"/>
      <c r="L267" s="93">
        <v>8.4</v>
      </c>
      <c r="M267" s="93"/>
      <c r="N267" s="150">
        <f t="shared" si="75"/>
        <v>41.199999999999996</v>
      </c>
      <c r="O267" s="150">
        <f t="shared" si="75"/>
        <v>0</v>
      </c>
    </row>
    <row r="268" spans="1:15" s="111" customFormat="1">
      <c r="A268" s="143" t="s">
        <v>750</v>
      </c>
      <c r="B268" s="114" t="s">
        <v>743</v>
      </c>
      <c r="C268" s="118" t="s">
        <v>572</v>
      </c>
      <c r="D268" s="58"/>
      <c r="E268" s="58"/>
      <c r="F268" s="58" t="s">
        <v>521</v>
      </c>
      <c r="G268" s="58" t="s">
        <v>521</v>
      </c>
      <c r="H268" s="58" t="s">
        <v>521</v>
      </c>
      <c r="I268" s="58" t="s">
        <v>521</v>
      </c>
      <c r="J268" s="58" t="s">
        <v>521</v>
      </c>
      <c r="K268" s="58" t="s">
        <v>521</v>
      </c>
      <c r="L268" s="58" t="s">
        <v>521</v>
      </c>
      <c r="M268" s="58" t="s">
        <v>521</v>
      </c>
      <c r="N268" s="150"/>
      <c r="O268" s="58" t="s">
        <v>521</v>
      </c>
    </row>
    <row r="269" spans="1:15" s="110" customFormat="1">
      <c r="A269" s="143" t="s">
        <v>749</v>
      </c>
      <c r="B269" s="114" t="s">
        <v>748</v>
      </c>
      <c r="C269" s="118" t="s">
        <v>572</v>
      </c>
      <c r="D269" s="93">
        <v>0.8</v>
      </c>
      <c r="E269" s="58"/>
      <c r="F269" s="93">
        <v>0.6</v>
      </c>
      <c r="G269" s="93"/>
      <c r="H269" s="93">
        <v>0.7</v>
      </c>
      <c r="I269" s="58"/>
      <c r="J269" s="93">
        <v>0.8</v>
      </c>
      <c r="K269" s="93"/>
      <c r="L269" s="93">
        <v>0.9</v>
      </c>
      <c r="M269" s="58"/>
      <c r="N269" s="150">
        <f t="shared" si="75"/>
        <v>3.7999999999999994</v>
      </c>
      <c r="O269" s="159">
        <f>E269+G269+I269+K269+M269</f>
        <v>0</v>
      </c>
    </row>
    <row r="270" spans="1:15" s="111" customFormat="1">
      <c r="A270" s="143" t="s">
        <v>747</v>
      </c>
      <c r="B270" s="114" t="s">
        <v>743</v>
      </c>
      <c r="C270" s="118" t="s">
        <v>572</v>
      </c>
      <c r="D270" s="58"/>
      <c r="E270" s="58"/>
      <c r="F270" s="58" t="s">
        <v>521</v>
      </c>
      <c r="G270" s="58" t="s">
        <v>521</v>
      </c>
      <c r="H270" s="58" t="s">
        <v>521</v>
      </c>
      <c r="I270" s="58" t="s">
        <v>521</v>
      </c>
      <c r="J270" s="58" t="s">
        <v>521</v>
      </c>
      <c r="K270" s="58" t="s">
        <v>521</v>
      </c>
      <c r="L270" s="58" t="s">
        <v>521</v>
      </c>
      <c r="M270" s="58" t="s">
        <v>521</v>
      </c>
      <c r="N270" s="58" t="s">
        <v>521</v>
      </c>
      <c r="O270" s="58" t="s">
        <v>521</v>
      </c>
    </row>
    <row r="271" spans="1:15" s="111" customFormat="1" ht="31.5">
      <c r="A271" s="143" t="s">
        <v>746</v>
      </c>
      <c r="B271" s="114" t="s">
        <v>745</v>
      </c>
      <c r="C271" s="118" t="s">
        <v>572</v>
      </c>
      <c r="D271" s="93">
        <v>0.8</v>
      </c>
      <c r="E271" s="58"/>
      <c r="F271" s="93">
        <v>0.9</v>
      </c>
      <c r="G271" s="93"/>
      <c r="H271" s="93">
        <v>1.2</v>
      </c>
      <c r="I271" s="93"/>
      <c r="J271" s="93">
        <v>1</v>
      </c>
      <c r="K271" s="93"/>
      <c r="L271" s="93">
        <v>2</v>
      </c>
      <c r="M271" s="93"/>
      <c r="N271" s="150">
        <f t="shared" ref="N271:O278" si="80">D271+F271+H271+J271+L271</f>
        <v>5.9</v>
      </c>
      <c r="O271" s="150">
        <f t="shared" si="80"/>
        <v>0</v>
      </c>
    </row>
    <row r="272" spans="1:15" s="111" customFormat="1">
      <c r="A272" s="143" t="s">
        <v>744</v>
      </c>
      <c r="B272" s="114" t="s">
        <v>743</v>
      </c>
      <c r="C272" s="118" t="s">
        <v>572</v>
      </c>
      <c r="D272" s="93" t="s">
        <v>521</v>
      </c>
      <c r="E272" s="93" t="s">
        <v>521</v>
      </c>
      <c r="F272" s="93" t="s">
        <v>521</v>
      </c>
      <c r="G272" s="93" t="s">
        <v>521</v>
      </c>
      <c r="H272" s="58" t="s">
        <v>521</v>
      </c>
      <c r="I272" s="58" t="s">
        <v>521</v>
      </c>
      <c r="J272" s="58" t="s">
        <v>521</v>
      </c>
      <c r="K272" s="58" t="s">
        <v>521</v>
      </c>
      <c r="L272" s="58" t="s">
        <v>521</v>
      </c>
      <c r="M272" s="58" t="s">
        <v>521</v>
      </c>
      <c r="N272" s="58" t="s">
        <v>521</v>
      </c>
      <c r="O272" s="58" t="s">
        <v>521</v>
      </c>
    </row>
    <row r="273" spans="1:15" s="111" customFormat="1">
      <c r="A273" s="143" t="s">
        <v>1225</v>
      </c>
      <c r="B273" s="114" t="s">
        <v>1226</v>
      </c>
      <c r="C273" s="118" t="s">
        <v>572</v>
      </c>
      <c r="D273" s="93">
        <v>0.7</v>
      </c>
      <c r="E273" s="93"/>
      <c r="F273" s="93">
        <v>1</v>
      </c>
      <c r="G273" s="93"/>
      <c r="H273" s="93">
        <v>1.2</v>
      </c>
      <c r="I273" s="93"/>
      <c r="J273" s="93">
        <v>0.5</v>
      </c>
      <c r="K273" s="93"/>
      <c r="L273" s="93">
        <v>1</v>
      </c>
      <c r="M273" s="93"/>
      <c r="N273" s="150">
        <f t="shared" si="80"/>
        <v>4.4000000000000004</v>
      </c>
      <c r="O273" s="150">
        <f t="shared" si="80"/>
        <v>0</v>
      </c>
    </row>
    <row r="274" spans="1:15" s="111" customFormat="1">
      <c r="A274" s="143" t="s">
        <v>1227</v>
      </c>
      <c r="B274" s="114" t="s">
        <v>743</v>
      </c>
      <c r="C274" s="118" t="s">
        <v>572</v>
      </c>
      <c r="D274" s="93">
        <v>0.2</v>
      </c>
      <c r="E274" s="93"/>
      <c r="F274" s="93">
        <v>0.3</v>
      </c>
      <c r="G274" s="93"/>
      <c r="H274" s="93">
        <v>0.4</v>
      </c>
      <c r="I274" s="93"/>
      <c r="J274" s="93">
        <v>0.5</v>
      </c>
      <c r="K274" s="93"/>
      <c r="L274" s="93">
        <v>0.2</v>
      </c>
      <c r="M274" s="93"/>
      <c r="N274" s="150">
        <f t="shared" si="80"/>
        <v>1.5999999999999999</v>
      </c>
      <c r="O274" s="150">
        <f t="shared" si="80"/>
        <v>0</v>
      </c>
    </row>
    <row r="275" spans="1:15" s="111" customFormat="1" ht="47.25">
      <c r="A275" s="143" t="s">
        <v>742</v>
      </c>
      <c r="B275" s="113" t="s">
        <v>1228</v>
      </c>
      <c r="C275" s="118" t="s">
        <v>527</v>
      </c>
      <c r="D275" s="154">
        <f>D278</f>
        <v>100.5</v>
      </c>
      <c r="E275" s="154">
        <f t="shared" ref="E275:O275" si="81">E278</f>
        <v>0</v>
      </c>
      <c r="F275" s="154">
        <f t="shared" si="81"/>
        <v>100.8</v>
      </c>
      <c r="G275" s="154">
        <f t="shared" si="81"/>
        <v>0</v>
      </c>
      <c r="H275" s="154">
        <f t="shared" si="81"/>
        <v>101</v>
      </c>
      <c r="I275" s="154">
        <f t="shared" si="81"/>
        <v>0</v>
      </c>
      <c r="J275" s="154">
        <f t="shared" si="81"/>
        <v>102</v>
      </c>
      <c r="K275" s="154">
        <f t="shared" si="81"/>
        <v>0</v>
      </c>
      <c r="L275" s="154">
        <f t="shared" si="81"/>
        <v>103</v>
      </c>
      <c r="M275" s="154">
        <f t="shared" si="81"/>
        <v>0</v>
      </c>
      <c r="N275" s="154">
        <f t="shared" si="81"/>
        <v>507.3</v>
      </c>
      <c r="O275" s="154">
        <f t="shared" si="81"/>
        <v>0</v>
      </c>
    </row>
    <row r="276" spans="1:15" s="111" customFormat="1">
      <c r="A276" s="143" t="s">
        <v>741</v>
      </c>
      <c r="B276" s="118" t="s">
        <v>1229</v>
      </c>
      <c r="C276" s="118" t="s">
        <v>527</v>
      </c>
      <c r="D276" s="58"/>
      <c r="E276" s="58"/>
      <c r="F276" s="58" t="s">
        <v>521</v>
      </c>
      <c r="G276" s="58" t="s">
        <v>521</v>
      </c>
      <c r="H276" s="58" t="s">
        <v>521</v>
      </c>
      <c r="I276" s="58" t="s">
        <v>521</v>
      </c>
      <c r="J276" s="58" t="s">
        <v>521</v>
      </c>
      <c r="K276" s="58" t="s">
        <v>521</v>
      </c>
      <c r="L276" s="58" t="s">
        <v>521</v>
      </c>
      <c r="M276" s="58" t="s">
        <v>521</v>
      </c>
      <c r="N276" s="150"/>
      <c r="O276" s="58" t="s">
        <v>521</v>
      </c>
    </row>
    <row r="277" spans="1:15" s="111" customFormat="1">
      <c r="A277" s="143" t="s">
        <v>740</v>
      </c>
      <c r="B277" s="118" t="s">
        <v>1230</v>
      </c>
      <c r="C277" s="118" t="s">
        <v>527</v>
      </c>
      <c r="D277" s="58"/>
      <c r="E277" s="58"/>
      <c r="F277" s="58" t="s">
        <v>521</v>
      </c>
      <c r="G277" s="58" t="s">
        <v>521</v>
      </c>
      <c r="H277" s="58" t="s">
        <v>521</v>
      </c>
      <c r="I277" s="58" t="s">
        <v>521</v>
      </c>
      <c r="J277" s="58" t="s">
        <v>521</v>
      </c>
      <c r="K277" s="58" t="s">
        <v>521</v>
      </c>
      <c r="L277" s="58" t="s">
        <v>521</v>
      </c>
      <c r="M277" s="58" t="s">
        <v>521</v>
      </c>
      <c r="N277" s="150"/>
      <c r="O277" s="58" t="s">
        <v>521</v>
      </c>
    </row>
    <row r="278" spans="1:15" s="111" customFormat="1">
      <c r="A278" s="143" t="s">
        <v>739</v>
      </c>
      <c r="B278" s="118" t="s">
        <v>1231</v>
      </c>
      <c r="C278" s="118" t="s">
        <v>527</v>
      </c>
      <c r="D278" s="93">
        <v>100.5</v>
      </c>
      <c r="E278" s="93"/>
      <c r="F278" s="93">
        <v>100.8</v>
      </c>
      <c r="G278" s="93"/>
      <c r="H278" s="93">
        <v>101</v>
      </c>
      <c r="I278" s="93"/>
      <c r="J278" s="93">
        <v>102</v>
      </c>
      <c r="K278" s="93"/>
      <c r="L278" s="93">
        <v>103</v>
      </c>
      <c r="M278" s="93"/>
      <c r="N278" s="150">
        <f t="shared" si="80"/>
        <v>507.3</v>
      </c>
      <c r="O278" s="150">
        <f t="shared" si="80"/>
        <v>0</v>
      </c>
    </row>
    <row r="279" spans="1:15" s="111" customFormat="1">
      <c r="A279" s="143" t="s">
        <v>738</v>
      </c>
      <c r="B279" s="118" t="s">
        <v>1232</v>
      </c>
      <c r="C279" s="118"/>
      <c r="D279" s="58"/>
      <c r="E279" s="58"/>
      <c r="F279" s="58" t="s">
        <v>521</v>
      </c>
      <c r="G279" s="58" t="s">
        <v>521</v>
      </c>
      <c r="H279" s="58" t="s">
        <v>521</v>
      </c>
      <c r="I279" s="58" t="s">
        <v>521</v>
      </c>
      <c r="J279" s="58" t="s">
        <v>521</v>
      </c>
      <c r="K279" s="58" t="s">
        <v>521</v>
      </c>
      <c r="L279" s="58" t="s">
        <v>521</v>
      </c>
      <c r="M279" s="58" t="s">
        <v>521</v>
      </c>
      <c r="N279" s="150" t="s">
        <v>521</v>
      </c>
      <c r="O279" s="58" t="s">
        <v>521</v>
      </c>
    </row>
    <row r="280" spans="1:15" s="111" customFormat="1" ht="19.5" customHeight="1">
      <c r="A280" s="143" t="s">
        <v>737</v>
      </c>
      <c r="B280" s="118" t="s">
        <v>1233</v>
      </c>
      <c r="C280" s="118" t="s">
        <v>527</v>
      </c>
      <c r="D280" s="153"/>
      <c r="E280" s="153"/>
      <c r="F280" s="153"/>
      <c r="G280" s="153"/>
      <c r="H280" s="153"/>
      <c r="I280" s="153"/>
      <c r="J280" s="153"/>
      <c r="K280" s="153"/>
      <c r="L280" s="153"/>
      <c r="M280" s="153"/>
      <c r="N280" s="150" t="s">
        <v>521</v>
      </c>
      <c r="O280" s="146"/>
    </row>
    <row r="281" spans="1:15" s="111" customFormat="1" ht="19.5" customHeight="1">
      <c r="A281" s="143" t="s">
        <v>735</v>
      </c>
      <c r="B281" s="118" t="s">
        <v>1234</v>
      </c>
      <c r="C281" s="118" t="s">
        <v>527</v>
      </c>
      <c r="D281" s="58"/>
      <c r="E281" s="58"/>
      <c r="F281" s="58" t="s">
        <v>521</v>
      </c>
      <c r="G281" s="58" t="s">
        <v>521</v>
      </c>
      <c r="H281" s="58" t="s">
        <v>521</v>
      </c>
      <c r="I281" s="58" t="s">
        <v>521</v>
      </c>
      <c r="J281" s="58" t="s">
        <v>521</v>
      </c>
      <c r="K281" s="58" t="s">
        <v>521</v>
      </c>
      <c r="L281" s="58" t="s">
        <v>521</v>
      </c>
      <c r="M281" s="58" t="s">
        <v>521</v>
      </c>
      <c r="N281" s="150" t="s">
        <v>521</v>
      </c>
      <c r="O281" s="58" t="s">
        <v>521</v>
      </c>
    </row>
    <row r="282" spans="1:15" s="111" customFormat="1" ht="32.25" customHeight="1">
      <c r="A282" s="143" t="s">
        <v>734</v>
      </c>
      <c r="B282" s="114" t="s">
        <v>1235</v>
      </c>
      <c r="C282" s="118" t="s">
        <v>527</v>
      </c>
      <c r="D282" s="58"/>
      <c r="E282" s="58"/>
      <c r="F282" s="58" t="s">
        <v>521</v>
      </c>
      <c r="G282" s="58" t="s">
        <v>521</v>
      </c>
      <c r="H282" s="58" t="s">
        <v>521</v>
      </c>
      <c r="I282" s="58" t="s">
        <v>521</v>
      </c>
      <c r="J282" s="58" t="s">
        <v>521</v>
      </c>
      <c r="K282" s="58" t="s">
        <v>521</v>
      </c>
      <c r="L282" s="58" t="s">
        <v>521</v>
      </c>
      <c r="M282" s="58" t="s">
        <v>521</v>
      </c>
      <c r="N282" s="150" t="s">
        <v>521</v>
      </c>
      <c r="O282" s="58" t="s">
        <v>521</v>
      </c>
    </row>
    <row r="283" spans="1:15" s="111" customFormat="1" ht="19.5" customHeight="1">
      <c r="A283" s="143" t="s">
        <v>1236</v>
      </c>
      <c r="B283" s="118" t="s">
        <v>606</v>
      </c>
      <c r="C283" s="118" t="s">
        <v>527</v>
      </c>
      <c r="D283" s="58"/>
      <c r="E283" s="58"/>
      <c r="F283" s="58" t="s">
        <v>521</v>
      </c>
      <c r="G283" s="58" t="s">
        <v>521</v>
      </c>
      <c r="H283" s="58" t="s">
        <v>521</v>
      </c>
      <c r="I283" s="58" t="s">
        <v>521</v>
      </c>
      <c r="J283" s="58" t="s">
        <v>521</v>
      </c>
      <c r="K283" s="58" t="s">
        <v>521</v>
      </c>
      <c r="L283" s="58" t="s">
        <v>521</v>
      </c>
      <c r="M283" s="58" t="s">
        <v>521</v>
      </c>
      <c r="N283" s="150" t="s">
        <v>521</v>
      </c>
      <c r="O283" s="58" t="s">
        <v>521</v>
      </c>
    </row>
    <row r="284" spans="1:15" s="111" customFormat="1" ht="19.5" customHeight="1">
      <c r="A284" s="143" t="s">
        <v>1237</v>
      </c>
      <c r="B284" s="118" t="s">
        <v>604</v>
      </c>
      <c r="C284" s="118" t="s">
        <v>527</v>
      </c>
      <c r="D284" s="58"/>
      <c r="E284" s="58"/>
      <c r="F284" s="58" t="s">
        <v>521</v>
      </c>
      <c r="G284" s="58" t="s">
        <v>521</v>
      </c>
      <c r="H284" s="58" t="s">
        <v>521</v>
      </c>
      <c r="I284" s="58" t="s">
        <v>521</v>
      </c>
      <c r="J284" s="58" t="s">
        <v>521</v>
      </c>
      <c r="K284" s="58" t="s">
        <v>521</v>
      </c>
      <c r="L284" s="58" t="s">
        <v>521</v>
      </c>
      <c r="M284" s="58" t="s">
        <v>521</v>
      </c>
      <c r="N284" s="150" t="s">
        <v>521</v>
      </c>
      <c r="O284" s="58" t="s">
        <v>521</v>
      </c>
    </row>
    <row r="285" spans="1:15" s="110" customFormat="1" ht="15.6" customHeight="1">
      <c r="A285" s="189" t="s">
        <v>733</v>
      </c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</row>
    <row r="286" spans="1:15" s="109" customFormat="1" ht="31.5">
      <c r="A286" s="141" t="s">
        <v>732</v>
      </c>
      <c r="B286" s="119" t="s">
        <v>731</v>
      </c>
      <c r="C286" s="142" t="s">
        <v>521</v>
      </c>
      <c r="D286" s="129" t="s">
        <v>681</v>
      </c>
      <c r="E286" s="129" t="s">
        <v>681</v>
      </c>
      <c r="F286" s="129" t="s">
        <v>681</v>
      </c>
      <c r="G286" s="129" t="s">
        <v>681</v>
      </c>
      <c r="H286" s="129" t="s">
        <v>681</v>
      </c>
      <c r="I286" s="129" t="s">
        <v>681</v>
      </c>
      <c r="J286" s="129" t="s">
        <v>681</v>
      </c>
      <c r="K286" s="129" t="s">
        <v>681</v>
      </c>
      <c r="L286" s="129" t="s">
        <v>681</v>
      </c>
      <c r="M286" s="129" t="s">
        <v>521</v>
      </c>
      <c r="N286" s="129" t="s">
        <v>681</v>
      </c>
      <c r="O286" s="129" t="s">
        <v>681</v>
      </c>
    </row>
    <row r="287" spans="1:15" s="112" customFormat="1">
      <c r="A287" s="143" t="s">
        <v>730</v>
      </c>
      <c r="B287" s="113" t="s">
        <v>729</v>
      </c>
      <c r="C287" s="118" t="s">
        <v>528</v>
      </c>
      <c r="D287" s="58" t="s">
        <v>521</v>
      </c>
      <c r="E287" s="58" t="s">
        <v>521</v>
      </c>
      <c r="F287" s="58" t="s">
        <v>521</v>
      </c>
      <c r="G287" s="58" t="s">
        <v>521</v>
      </c>
      <c r="H287" s="58" t="s">
        <v>521</v>
      </c>
      <c r="I287" s="58" t="s">
        <v>521</v>
      </c>
      <c r="J287" s="58" t="s">
        <v>521</v>
      </c>
      <c r="K287" s="58" t="s">
        <v>521</v>
      </c>
      <c r="L287" s="58" t="s">
        <v>521</v>
      </c>
      <c r="M287" s="58" t="s">
        <v>521</v>
      </c>
      <c r="N287" s="58" t="s">
        <v>521</v>
      </c>
      <c r="O287" s="58" t="s">
        <v>521</v>
      </c>
    </row>
    <row r="288" spans="1:15" s="112" customFormat="1">
      <c r="A288" s="143" t="s">
        <v>698</v>
      </c>
      <c r="B288" s="113" t="s">
        <v>728</v>
      </c>
      <c r="C288" s="118" t="s">
        <v>686</v>
      </c>
      <c r="D288" s="58" t="s">
        <v>521</v>
      </c>
      <c r="E288" s="58" t="s">
        <v>521</v>
      </c>
      <c r="F288" s="58" t="s">
        <v>521</v>
      </c>
      <c r="G288" s="58" t="s">
        <v>521</v>
      </c>
      <c r="H288" s="58" t="s">
        <v>521</v>
      </c>
      <c r="I288" s="58" t="s">
        <v>521</v>
      </c>
      <c r="J288" s="58" t="s">
        <v>521</v>
      </c>
      <c r="K288" s="58" t="s">
        <v>521</v>
      </c>
      <c r="L288" s="58" t="s">
        <v>521</v>
      </c>
      <c r="M288" s="58" t="s">
        <v>521</v>
      </c>
      <c r="N288" s="58" t="s">
        <v>521</v>
      </c>
      <c r="O288" s="58" t="s">
        <v>521</v>
      </c>
    </row>
    <row r="289" spans="1:15" s="109" customFormat="1">
      <c r="A289" s="143" t="s">
        <v>697</v>
      </c>
      <c r="B289" s="113" t="s">
        <v>727</v>
      </c>
      <c r="C289" s="118" t="s">
        <v>528</v>
      </c>
      <c r="D289" s="58" t="s">
        <v>521</v>
      </c>
      <c r="E289" s="58" t="s">
        <v>521</v>
      </c>
      <c r="F289" s="58" t="s">
        <v>521</v>
      </c>
      <c r="G289" s="58" t="s">
        <v>521</v>
      </c>
      <c r="H289" s="58" t="s">
        <v>521</v>
      </c>
      <c r="I289" s="58" t="s">
        <v>521</v>
      </c>
      <c r="J289" s="58" t="s">
        <v>521</v>
      </c>
      <c r="K289" s="58" t="s">
        <v>521</v>
      </c>
      <c r="L289" s="58" t="s">
        <v>521</v>
      </c>
      <c r="M289" s="58" t="s">
        <v>521</v>
      </c>
      <c r="N289" s="58" t="s">
        <v>521</v>
      </c>
      <c r="O289" s="58" t="s">
        <v>521</v>
      </c>
    </row>
    <row r="290" spans="1:15" s="109" customFormat="1">
      <c r="A290" s="143" t="s">
        <v>696</v>
      </c>
      <c r="B290" s="113" t="s">
        <v>726</v>
      </c>
      <c r="C290" s="118" t="s">
        <v>686</v>
      </c>
      <c r="D290" s="58" t="s">
        <v>521</v>
      </c>
      <c r="E290" s="58" t="s">
        <v>521</v>
      </c>
      <c r="F290" s="58" t="s">
        <v>521</v>
      </c>
      <c r="G290" s="58" t="s">
        <v>521</v>
      </c>
      <c r="H290" s="58" t="s">
        <v>521</v>
      </c>
      <c r="I290" s="58" t="s">
        <v>521</v>
      </c>
      <c r="J290" s="58" t="s">
        <v>521</v>
      </c>
      <c r="K290" s="58" t="s">
        <v>521</v>
      </c>
      <c r="L290" s="58" t="s">
        <v>521</v>
      </c>
      <c r="M290" s="58" t="s">
        <v>521</v>
      </c>
      <c r="N290" s="58" t="s">
        <v>521</v>
      </c>
      <c r="O290" s="58" t="s">
        <v>521</v>
      </c>
    </row>
    <row r="291" spans="1:15" s="109" customFormat="1">
      <c r="A291" s="143" t="s">
        <v>693</v>
      </c>
      <c r="B291" s="113" t="s">
        <v>725</v>
      </c>
      <c r="C291" s="118" t="s">
        <v>666</v>
      </c>
      <c r="D291" s="58" t="s">
        <v>521</v>
      </c>
      <c r="E291" s="58" t="s">
        <v>521</v>
      </c>
      <c r="F291" s="58" t="s">
        <v>521</v>
      </c>
      <c r="G291" s="58" t="s">
        <v>521</v>
      </c>
      <c r="H291" s="58" t="s">
        <v>521</v>
      </c>
      <c r="I291" s="58" t="s">
        <v>521</v>
      </c>
      <c r="J291" s="58" t="s">
        <v>521</v>
      </c>
      <c r="K291" s="58" t="s">
        <v>521</v>
      </c>
      <c r="L291" s="58" t="s">
        <v>521</v>
      </c>
      <c r="M291" s="58" t="s">
        <v>521</v>
      </c>
      <c r="N291" s="58" t="s">
        <v>521</v>
      </c>
      <c r="O291" s="58" t="s">
        <v>521</v>
      </c>
    </row>
    <row r="292" spans="1:15" s="112" customFormat="1">
      <c r="A292" s="143" t="s">
        <v>724</v>
      </c>
      <c r="B292" s="113" t="s">
        <v>723</v>
      </c>
      <c r="C292" s="118" t="s">
        <v>521</v>
      </c>
      <c r="D292" s="129" t="s">
        <v>681</v>
      </c>
      <c r="E292" s="129" t="s">
        <v>681</v>
      </c>
      <c r="F292" s="129" t="s">
        <v>681</v>
      </c>
      <c r="G292" s="129" t="s">
        <v>681</v>
      </c>
      <c r="H292" s="129" t="s">
        <v>681</v>
      </c>
      <c r="I292" s="129" t="s">
        <v>681</v>
      </c>
      <c r="J292" s="129" t="s">
        <v>681</v>
      </c>
      <c r="K292" s="129" t="s">
        <v>681</v>
      </c>
      <c r="L292" s="129" t="s">
        <v>681</v>
      </c>
      <c r="M292" s="129" t="s">
        <v>521</v>
      </c>
      <c r="N292" s="129" t="s">
        <v>681</v>
      </c>
      <c r="O292" s="129" t="s">
        <v>681</v>
      </c>
    </row>
    <row r="293" spans="1:15" s="109" customFormat="1">
      <c r="A293" s="143" t="s">
        <v>722</v>
      </c>
      <c r="B293" s="114" t="s">
        <v>709</v>
      </c>
      <c r="C293" s="118" t="s">
        <v>666</v>
      </c>
      <c r="D293" s="58" t="s">
        <v>521</v>
      </c>
      <c r="E293" s="58" t="s">
        <v>521</v>
      </c>
      <c r="F293" s="58" t="s">
        <v>521</v>
      </c>
      <c r="G293" s="58" t="s">
        <v>521</v>
      </c>
      <c r="H293" s="58" t="s">
        <v>521</v>
      </c>
      <c r="I293" s="58" t="s">
        <v>521</v>
      </c>
      <c r="J293" s="58" t="s">
        <v>521</v>
      </c>
      <c r="K293" s="58" t="s">
        <v>521</v>
      </c>
      <c r="L293" s="58" t="s">
        <v>521</v>
      </c>
      <c r="M293" s="58" t="s">
        <v>521</v>
      </c>
      <c r="N293" s="58" t="s">
        <v>521</v>
      </c>
      <c r="O293" s="58" t="s">
        <v>521</v>
      </c>
    </row>
    <row r="294" spans="1:15" s="109" customFormat="1">
      <c r="A294" s="143" t="s">
        <v>721</v>
      </c>
      <c r="B294" s="114" t="s">
        <v>705</v>
      </c>
      <c r="C294" s="118" t="s">
        <v>704</v>
      </c>
      <c r="D294" s="58" t="s">
        <v>521</v>
      </c>
      <c r="E294" s="58" t="s">
        <v>521</v>
      </c>
      <c r="F294" s="58" t="s">
        <v>521</v>
      </c>
      <c r="G294" s="58" t="s">
        <v>521</v>
      </c>
      <c r="H294" s="58" t="s">
        <v>521</v>
      </c>
      <c r="I294" s="58" t="s">
        <v>521</v>
      </c>
      <c r="J294" s="58" t="s">
        <v>521</v>
      </c>
      <c r="K294" s="58" t="s">
        <v>521</v>
      </c>
      <c r="L294" s="58" t="s">
        <v>521</v>
      </c>
      <c r="M294" s="58" t="s">
        <v>521</v>
      </c>
      <c r="N294" s="58" t="s">
        <v>521</v>
      </c>
      <c r="O294" s="58" t="s">
        <v>521</v>
      </c>
    </row>
    <row r="295" spans="1:15" s="109" customFormat="1">
      <c r="A295" s="143" t="s">
        <v>720</v>
      </c>
      <c r="B295" s="113" t="s">
        <v>1238</v>
      </c>
      <c r="C295" s="118" t="s">
        <v>521</v>
      </c>
      <c r="D295" s="129" t="s">
        <v>681</v>
      </c>
      <c r="E295" s="129" t="s">
        <v>681</v>
      </c>
      <c r="F295" s="129" t="s">
        <v>681</v>
      </c>
      <c r="G295" s="129" t="s">
        <v>681</v>
      </c>
      <c r="H295" s="129" t="s">
        <v>681</v>
      </c>
      <c r="I295" s="129" t="s">
        <v>681</v>
      </c>
      <c r="J295" s="129" t="s">
        <v>681</v>
      </c>
      <c r="K295" s="129" t="s">
        <v>681</v>
      </c>
      <c r="L295" s="129" t="s">
        <v>681</v>
      </c>
      <c r="M295" s="129" t="s">
        <v>521</v>
      </c>
      <c r="N295" s="129" t="s">
        <v>681</v>
      </c>
      <c r="O295" s="129" t="s">
        <v>681</v>
      </c>
    </row>
    <row r="296" spans="1:15" s="109" customFormat="1">
      <c r="A296" s="143" t="s">
        <v>719</v>
      </c>
      <c r="B296" s="114" t="s">
        <v>709</v>
      </c>
      <c r="C296" s="118" t="s">
        <v>666</v>
      </c>
      <c r="D296" s="58" t="s">
        <v>521</v>
      </c>
      <c r="E296" s="58" t="s">
        <v>521</v>
      </c>
      <c r="F296" s="58" t="s">
        <v>521</v>
      </c>
      <c r="G296" s="58" t="s">
        <v>521</v>
      </c>
      <c r="H296" s="58" t="s">
        <v>521</v>
      </c>
      <c r="I296" s="58" t="s">
        <v>521</v>
      </c>
      <c r="J296" s="58" t="s">
        <v>521</v>
      </c>
      <c r="K296" s="58" t="s">
        <v>521</v>
      </c>
      <c r="L296" s="58" t="s">
        <v>521</v>
      </c>
      <c r="M296" s="58" t="s">
        <v>521</v>
      </c>
      <c r="N296" s="58" t="s">
        <v>521</v>
      </c>
      <c r="O296" s="58" t="s">
        <v>521</v>
      </c>
    </row>
    <row r="297" spans="1:15" s="109" customFormat="1">
      <c r="A297" s="143" t="s">
        <v>718</v>
      </c>
      <c r="B297" s="114" t="s">
        <v>707</v>
      </c>
      <c r="C297" s="118" t="s">
        <v>528</v>
      </c>
      <c r="D297" s="58" t="s">
        <v>521</v>
      </c>
      <c r="E297" s="58" t="s">
        <v>521</v>
      </c>
      <c r="F297" s="58" t="s">
        <v>521</v>
      </c>
      <c r="G297" s="58" t="s">
        <v>521</v>
      </c>
      <c r="H297" s="58" t="s">
        <v>521</v>
      </c>
      <c r="I297" s="58" t="s">
        <v>521</v>
      </c>
      <c r="J297" s="58" t="s">
        <v>521</v>
      </c>
      <c r="K297" s="58" t="s">
        <v>521</v>
      </c>
      <c r="L297" s="58" t="s">
        <v>521</v>
      </c>
      <c r="M297" s="58" t="s">
        <v>521</v>
      </c>
      <c r="N297" s="58" t="s">
        <v>521</v>
      </c>
      <c r="O297" s="58" t="s">
        <v>521</v>
      </c>
    </row>
    <row r="298" spans="1:15" s="109" customFormat="1">
      <c r="A298" s="143" t="s">
        <v>717</v>
      </c>
      <c r="B298" s="114" t="s">
        <v>705</v>
      </c>
      <c r="C298" s="118" t="s">
        <v>704</v>
      </c>
      <c r="D298" s="58" t="s">
        <v>521</v>
      </c>
      <c r="E298" s="58" t="s">
        <v>521</v>
      </c>
      <c r="F298" s="58" t="s">
        <v>521</v>
      </c>
      <c r="G298" s="58" t="s">
        <v>521</v>
      </c>
      <c r="H298" s="58" t="s">
        <v>521</v>
      </c>
      <c r="I298" s="58" t="s">
        <v>521</v>
      </c>
      <c r="J298" s="58" t="s">
        <v>521</v>
      </c>
      <c r="K298" s="58" t="s">
        <v>521</v>
      </c>
      <c r="L298" s="58" t="s">
        <v>521</v>
      </c>
      <c r="M298" s="58" t="s">
        <v>521</v>
      </c>
      <c r="N298" s="58" t="s">
        <v>521</v>
      </c>
      <c r="O298" s="58" t="s">
        <v>521</v>
      </c>
    </row>
    <row r="299" spans="1:15" s="109" customFormat="1">
      <c r="A299" s="143" t="s">
        <v>716</v>
      </c>
      <c r="B299" s="113" t="s">
        <v>715</v>
      </c>
      <c r="C299" s="118" t="s">
        <v>521</v>
      </c>
      <c r="D299" s="129" t="s">
        <v>681</v>
      </c>
      <c r="E299" s="129" t="s">
        <v>681</v>
      </c>
      <c r="F299" s="129" t="s">
        <v>681</v>
      </c>
      <c r="G299" s="129" t="s">
        <v>681</v>
      </c>
      <c r="H299" s="129" t="s">
        <v>681</v>
      </c>
      <c r="I299" s="129" t="s">
        <v>681</v>
      </c>
      <c r="J299" s="129" t="s">
        <v>681</v>
      </c>
      <c r="K299" s="129" t="s">
        <v>681</v>
      </c>
      <c r="L299" s="129" t="s">
        <v>681</v>
      </c>
      <c r="M299" s="129" t="s">
        <v>521</v>
      </c>
      <c r="N299" s="129" t="s">
        <v>681</v>
      </c>
      <c r="O299" s="129" t="s">
        <v>681</v>
      </c>
    </row>
    <row r="300" spans="1:15" s="109" customFormat="1">
      <c r="A300" s="143" t="s">
        <v>714</v>
      </c>
      <c r="B300" s="114" t="s">
        <v>709</v>
      </c>
      <c r="C300" s="118" t="s">
        <v>666</v>
      </c>
      <c r="D300" s="58" t="s">
        <v>521</v>
      </c>
      <c r="E300" s="58" t="s">
        <v>521</v>
      </c>
      <c r="F300" s="58" t="s">
        <v>521</v>
      </c>
      <c r="G300" s="58" t="s">
        <v>521</v>
      </c>
      <c r="H300" s="58" t="s">
        <v>521</v>
      </c>
      <c r="I300" s="58" t="s">
        <v>521</v>
      </c>
      <c r="J300" s="58" t="s">
        <v>521</v>
      </c>
      <c r="K300" s="58" t="s">
        <v>521</v>
      </c>
      <c r="L300" s="58" t="s">
        <v>521</v>
      </c>
      <c r="M300" s="58" t="s">
        <v>521</v>
      </c>
      <c r="N300" s="58" t="s">
        <v>521</v>
      </c>
      <c r="O300" s="58" t="s">
        <v>521</v>
      </c>
    </row>
    <row r="301" spans="1:15" s="109" customFormat="1">
      <c r="A301" s="143" t="s">
        <v>713</v>
      </c>
      <c r="B301" s="114" t="s">
        <v>705</v>
      </c>
      <c r="C301" s="118" t="s">
        <v>704</v>
      </c>
      <c r="D301" s="58" t="s">
        <v>521</v>
      </c>
      <c r="E301" s="58" t="s">
        <v>521</v>
      </c>
      <c r="F301" s="58" t="s">
        <v>521</v>
      </c>
      <c r="G301" s="58" t="s">
        <v>521</v>
      </c>
      <c r="H301" s="58" t="s">
        <v>521</v>
      </c>
      <c r="I301" s="58" t="s">
        <v>521</v>
      </c>
      <c r="J301" s="58" t="s">
        <v>521</v>
      </c>
      <c r="K301" s="58" t="s">
        <v>521</v>
      </c>
      <c r="L301" s="58" t="s">
        <v>521</v>
      </c>
      <c r="M301" s="58" t="s">
        <v>521</v>
      </c>
      <c r="N301" s="58" t="s">
        <v>521</v>
      </c>
      <c r="O301" s="58" t="s">
        <v>521</v>
      </c>
    </row>
    <row r="302" spans="1:15" s="112" customFormat="1">
      <c r="A302" s="143" t="s">
        <v>712</v>
      </c>
      <c r="B302" s="113" t="s">
        <v>711</v>
      </c>
      <c r="C302" s="118" t="s">
        <v>521</v>
      </c>
      <c r="D302" s="129" t="s">
        <v>681</v>
      </c>
      <c r="E302" s="129" t="s">
        <v>681</v>
      </c>
      <c r="F302" s="129" t="s">
        <v>681</v>
      </c>
      <c r="G302" s="129" t="s">
        <v>681</v>
      </c>
      <c r="H302" s="129" t="s">
        <v>681</v>
      </c>
      <c r="I302" s="129" t="s">
        <v>681</v>
      </c>
      <c r="J302" s="129" t="s">
        <v>681</v>
      </c>
      <c r="K302" s="129" t="s">
        <v>681</v>
      </c>
      <c r="L302" s="129" t="s">
        <v>681</v>
      </c>
      <c r="M302" s="129" t="s">
        <v>521</v>
      </c>
      <c r="N302" s="129" t="s">
        <v>681</v>
      </c>
      <c r="O302" s="129" t="s">
        <v>681</v>
      </c>
    </row>
    <row r="303" spans="1:15" s="109" customFormat="1">
      <c r="A303" s="143" t="s">
        <v>710</v>
      </c>
      <c r="B303" s="114" t="s">
        <v>709</v>
      </c>
      <c r="C303" s="118" t="s">
        <v>666</v>
      </c>
      <c r="D303" s="58" t="s">
        <v>521</v>
      </c>
      <c r="E303" s="58" t="s">
        <v>521</v>
      </c>
      <c r="F303" s="58" t="s">
        <v>521</v>
      </c>
      <c r="G303" s="58" t="s">
        <v>521</v>
      </c>
      <c r="H303" s="58" t="s">
        <v>521</v>
      </c>
      <c r="I303" s="58" t="s">
        <v>521</v>
      </c>
      <c r="J303" s="58" t="s">
        <v>521</v>
      </c>
      <c r="K303" s="58" t="s">
        <v>521</v>
      </c>
      <c r="L303" s="58" t="s">
        <v>521</v>
      </c>
      <c r="M303" s="58" t="s">
        <v>521</v>
      </c>
      <c r="N303" s="58" t="s">
        <v>521</v>
      </c>
      <c r="O303" s="58" t="s">
        <v>521</v>
      </c>
    </row>
    <row r="304" spans="1:15" s="109" customFormat="1">
      <c r="A304" s="143" t="s">
        <v>708</v>
      </c>
      <c r="B304" s="114" t="s">
        <v>707</v>
      </c>
      <c r="C304" s="118" t="s">
        <v>528</v>
      </c>
      <c r="D304" s="58" t="s">
        <v>521</v>
      </c>
      <c r="E304" s="58" t="s">
        <v>521</v>
      </c>
      <c r="F304" s="58" t="s">
        <v>521</v>
      </c>
      <c r="G304" s="58" t="s">
        <v>521</v>
      </c>
      <c r="H304" s="58" t="s">
        <v>521</v>
      </c>
      <c r="I304" s="58" t="s">
        <v>521</v>
      </c>
      <c r="J304" s="58" t="s">
        <v>521</v>
      </c>
      <c r="K304" s="58" t="s">
        <v>521</v>
      </c>
      <c r="L304" s="58" t="s">
        <v>521</v>
      </c>
      <c r="M304" s="58" t="s">
        <v>521</v>
      </c>
      <c r="N304" s="58" t="s">
        <v>521</v>
      </c>
      <c r="O304" s="58" t="s">
        <v>521</v>
      </c>
    </row>
    <row r="305" spans="1:15" s="109" customFormat="1">
      <c r="A305" s="143" t="s">
        <v>706</v>
      </c>
      <c r="B305" s="114" t="s">
        <v>705</v>
      </c>
      <c r="C305" s="118" t="s">
        <v>704</v>
      </c>
      <c r="D305" s="58" t="s">
        <v>521</v>
      </c>
      <c r="E305" s="58" t="s">
        <v>521</v>
      </c>
      <c r="F305" s="58" t="s">
        <v>521</v>
      </c>
      <c r="G305" s="58" t="s">
        <v>521</v>
      </c>
      <c r="H305" s="58" t="s">
        <v>521</v>
      </c>
      <c r="I305" s="58" t="s">
        <v>521</v>
      </c>
      <c r="J305" s="58" t="s">
        <v>521</v>
      </c>
      <c r="K305" s="58" t="s">
        <v>521</v>
      </c>
      <c r="L305" s="58" t="s">
        <v>521</v>
      </c>
      <c r="M305" s="58" t="s">
        <v>521</v>
      </c>
      <c r="N305" s="58" t="s">
        <v>521</v>
      </c>
      <c r="O305" s="58" t="s">
        <v>521</v>
      </c>
    </row>
    <row r="306" spans="1:15" s="109" customFormat="1">
      <c r="A306" s="141" t="s">
        <v>703</v>
      </c>
      <c r="B306" s="119" t="s">
        <v>702</v>
      </c>
      <c r="C306" s="142" t="s">
        <v>521</v>
      </c>
      <c r="D306" s="129" t="s">
        <v>681</v>
      </c>
      <c r="E306" s="129" t="s">
        <v>681</v>
      </c>
      <c r="F306" s="129" t="s">
        <v>681</v>
      </c>
      <c r="G306" s="129" t="s">
        <v>681</v>
      </c>
      <c r="H306" s="129" t="s">
        <v>681</v>
      </c>
      <c r="I306" s="129" t="s">
        <v>681</v>
      </c>
      <c r="J306" s="129" t="s">
        <v>681</v>
      </c>
      <c r="K306" s="129" t="s">
        <v>681</v>
      </c>
      <c r="L306" s="129" t="s">
        <v>681</v>
      </c>
      <c r="M306" s="129" t="s">
        <v>521</v>
      </c>
      <c r="N306" s="129" t="s">
        <v>681</v>
      </c>
      <c r="O306" s="129" t="s">
        <v>681</v>
      </c>
    </row>
    <row r="307" spans="1:15" s="109" customFormat="1" ht="31.5">
      <c r="A307" s="143" t="s">
        <v>701</v>
      </c>
      <c r="B307" s="113" t="s">
        <v>700</v>
      </c>
      <c r="C307" s="118" t="s">
        <v>666</v>
      </c>
      <c r="D307" s="123">
        <v>102.7384</v>
      </c>
      <c r="E307" s="123"/>
      <c r="F307" s="123">
        <v>103.10890000000001</v>
      </c>
      <c r="G307" s="123"/>
      <c r="H307" s="123">
        <v>103.51739999999999</v>
      </c>
      <c r="I307" s="123"/>
      <c r="J307" s="123">
        <v>103.96210000000001</v>
      </c>
      <c r="K307" s="123"/>
      <c r="L307" s="123">
        <v>104.4611</v>
      </c>
      <c r="M307" s="123"/>
      <c r="N307" s="163">
        <f t="shared" ref="N307:O313" si="82">D307+F307+H307+J307+L307</f>
        <v>517.78790000000004</v>
      </c>
      <c r="O307" s="163">
        <f t="shared" si="82"/>
        <v>0</v>
      </c>
    </row>
    <row r="308" spans="1:15" s="109" customFormat="1" ht="31.5">
      <c r="A308" s="143" t="s">
        <v>699</v>
      </c>
      <c r="B308" s="114" t="s">
        <v>1239</v>
      </c>
      <c r="C308" s="118" t="s">
        <v>666</v>
      </c>
      <c r="D308" s="58"/>
      <c r="E308" s="58"/>
      <c r="F308" s="93" t="s">
        <v>521</v>
      </c>
      <c r="G308" s="93" t="s">
        <v>521</v>
      </c>
      <c r="H308" s="58" t="s">
        <v>521</v>
      </c>
      <c r="I308" s="58" t="s">
        <v>521</v>
      </c>
      <c r="J308" s="58" t="s">
        <v>521</v>
      </c>
      <c r="K308" s="58" t="s">
        <v>521</v>
      </c>
      <c r="L308" s="58" t="s">
        <v>521</v>
      </c>
      <c r="M308" s="58" t="s">
        <v>521</v>
      </c>
      <c r="N308" s="150"/>
      <c r="O308" s="58" t="s">
        <v>521</v>
      </c>
    </row>
    <row r="309" spans="1:15" s="109" customFormat="1" ht="31.5">
      <c r="A309" s="143" t="s">
        <v>1240</v>
      </c>
      <c r="B309" s="113" t="s">
        <v>1242</v>
      </c>
      <c r="C309" s="118" t="s">
        <v>666</v>
      </c>
      <c r="D309" s="123">
        <v>20.602699999999999</v>
      </c>
      <c r="E309" s="123"/>
      <c r="F309" s="123">
        <v>20.355499999999999</v>
      </c>
      <c r="G309" s="93"/>
      <c r="H309" s="123">
        <v>20.070499999999999</v>
      </c>
      <c r="I309" s="123"/>
      <c r="J309" s="123">
        <v>19.749400000000001</v>
      </c>
      <c r="K309" s="123"/>
      <c r="L309" s="123">
        <v>19.374199999999998</v>
      </c>
      <c r="M309" s="123"/>
      <c r="N309" s="163">
        <f t="shared" si="82"/>
        <v>100.1523</v>
      </c>
      <c r="O309" s="163">
        <f t="shared" si="82"/>
        <v>0</v>
      </c>
    </row>
    <row r="310" spans="1:15" s="109" customFormat="1" ht="20.25" customHeight="1">
      <c r="A310" s="143" t="s">
        <v>1241</v>
      </c>
      <c r="B310" s="113" t="s">
        <v>1245</v>
      </c>
      <c r="C310" s="118" t="s">
        <v>528</v>
      </c>
      <c r="D310" s="123">
        <v>20.55</v>
      </c>
      <c r="E310" s="123"/>
      <c r="F310" s="123">
        <v>20.55</v>
      </c>
      <c r="G310" s="123"/>
      <c r="H310" s="123">
        <v>20.9</v>
      </c>
      <c r="I310" s="123"/>
      <c r="J310" s="123">
        <v>20.9</v>
      </c>
      <c r="K310" s="123"/>
      <c r="L310" s="123">
        <v>21</v>
      </c>
      <c r="M310" s="123"/>
      <c r="N310" s="163">
        <f>(D310+F310+H310+J310+L310)/5</f>
        <v>20.78</v>
      </c>
      <c r="O310" s="163"/>
    </row>
    <row r="311" spans="1:15" s="109" customFormat="1" ht="30.75" customHeight="1">
      <c r="A311" s="143" t="s">
        <v>1243</v>
      </c>
      <c r="B311" s="114" t="s">
        <v>1244</v>
      </c>
      <c r="C311" s="118" t="s">
        <v>528</v>
      </c>
      <c r="D311" s="58"/>
      <c r="E311" s="58"/>
      <c r="F311" s="58" t="s">
        <v>521</v>
      </c>
      <c r="G311" s="58"/>
      <c r="H311" s="58" t="s">
        <v>521</v>
      </c>
      <c r="I311" s="58"/>
      <c r="J311" s="58" t="s">
        <v>521</v>
      </c>
      <c r="K311" s="58"/>
      <c r="L311" s="58" t="s">
        <v>521</v>
      </c>
      <c r="M311" s="58"/>
      <c r="N311" s="157"/>
      <c r="O311" s="58" t="s">
        <v>521</v>
      </c>
    </row>
    <row r="312" spans="1:15" s="109" customFormat="1" ht="31.5">
      <c r="A312" s="143" t="s">
        <v>1246</v>
      </c>
      <c r="B312" s="113" t="s">
        <v>695</v>
      </c>
      <c r="C312" s="118" t="s">
        <v>694</v>
      </c>
      <c r="D312" s="123">
        <v>2699.56</v>
      </c>
      <c r="E312" s="123"/>
      <c r="F312" s="123">
        <f>D312*1.02</f>
        <v>2753.5511999999999</v>
      </c>
      <c r="G312" s="123"/>
      <c r="H312" s="123">
        <f>F312*1.02</f>
        <v>2808.6222239999997</v>
      </c>
      <c r="I312" s="123"/>
      <c r="J312" s="123">
        <f>H312*1.02</f>
        <v>2864.7946684799999</v>
      </c>
      <c r="K312" s="123"/>
      <c r="L312" s="123">
        <f>J312*1.02</f>
        <v>2922.0905618495999</v>
      </c>
      <c r="M312" s="123"/>
      <c r="N312" s="163">
        <f>(D312+F312+H312+J312+L312)/5</f>
        <v>2809.7237308659196</v>
      </c>
      <c r="O312" s="157">
        <f>(E312+G312+I312+K312+M312)/5</f>
        <v>0</v>
      </c>
    </row>
    <row r="313" spans="1:15" s="109" customFormat="1" ht="31.5">
      <c r="A313" s="143" t="s">
        <v>1247</v>
      </c>
      <c r="B313" s="113" t="s">
        <v>1248</v>
      </c>
      <c r="C313" s="118" t="s">
        <v>572</v>
      </c>
      <c r="D313" s="93">
        <f>D36-D62-D57+30</f>
        <v>133.822</v>
      </c>
      <c r="E313" s="93">
        <f t="shared" ref="E313:M313" si="83">E36-E62-E57</f>
        <v>0</v>
      </c>
      <c r="F313" s="93">
        <f>F36-F62-F57+33</f>
        <v>136.67121</v>
      </c>
      <c r="G313" s="93">
        <f t="shared" si="83"/>
        <v>0</v>
      </c>
      <c r="H313" s="93">
        <f>H36-H62-H57+33</f>
        <v>137.96510369999999</v>
      </c>
      <c r="I313" s="93">
        <f t="shared" si="83"/>
        <v>0</v>
      </c>
      <c r="J313" s="93">
        <f>J36-J62-J57+37</f>
        <v>140.71207481650001</v>
      </c>
      <c r="K313" s="93">
        <f t="shared" si="83"/>
        <v>0</v>
      </c>
      <c r="L313" s="93">
        <f>L36-L62-L57+37</f>
        <v>142.61250715003001</v>
      </c>
      <c r="M313" s="93">
        <f t="shared" si="83"/>
        <v>0</v>
      </c>
      <c r="N313" s="163">
        <f t="shared" si="82"/>
        <v>691.78289566653007</v>
      </c>
      <c r="O313" s="163">
        <f t="shared" si="82"/>
        <v>0</v>
      </c>
    </row>
    <row r="314" spans="1:15" s="109" customFormat="1">
      <c r="A314" s="141" t="s">
        <v>692</v>
      </c>
      <c r="B314" s="119" t="s">
        <v>691</v>
      </c>
      <c r="C314" s="142" t="s">
        <v>521</v>
      </c>
      <c r="D314" s="129" t="s">
        <v>681</v>
      </c>
      <c r="E314" s="129" t="s">
        <v>681</v>
      </c>
      <c r="F314" s="129" t="s">
        <v>681</v>
      </c>
      <c r="G314" s="129" t="s">
        <v>681</v>
      </c>
      <c r="H314" s="129" t="s">
        <v>681</v>
      </c>
      <c r="I314" s="129" t="s">
        <v>681</v>
      </c>
      <c r="J314" s="129" t="s">
        <v>681</v>
      </c>
      <c r="K314" s="129" t="s">
        <v>681</v>
      </c>
      <c r="L314" s="129" t="s">
        <v>681</v>
      </c>
      <c r="M314" s="129" t="s">
        <v>681</v>
      </c>
      <c r="N314" s="129" t="s">
        <v>681</v>
      </c>
      <c r="O314" s="129" t="s">
        <v>681</v>
      </c>
    </row>
    <row r="315" spans="1:15" s="109" customFormat="1">
      <c r="A315" s="143" t="s">
        <v>690</v>
      </c>
      <c r="B315" s="113" t="s">
        <v>689</v>
      </c>
      <c r="C315" s="118" t="s">
        <v>666</v>
      </c>
      <c r="D315" s="153" t="s">
        <v>521</v>
      </c>
      <c r="E315" s="153" t="s">
        <v>521</v>
      </c>
      <c r="F315" s="129" t="s">
        <v>521</v>
      </c>
      <c r="G315" s="129" t="s">
        <v>521</v>
      </c>
      <c r="H315" s="129" t="s">
        <v>521</v>
      </c>
      <c r="I315" s="129" t="s">
        <v>521</v>
      </c>
      <c r="J315" s="129" t="s">
        <v>521</v>
      </c>
      <c r="K315" s="129" t="s">
        <v>521</v>
      </c>
      <c r="L315" s="129" t="s">
        <v>521</v>
      </c>
      <c r="M315" s="129" t="s">
        <v>521</v>
      </c>
      <c r="N315" s="129" t="s">
        <v>521</v>
      </c>
      <c r="O315" s="58" t="s">
        <v>521</v>
      </c>
    </row>
    <row r="316" spans="1:15" s="109" customFormat="1">
      <c r="A316" s="143" t="s">
        <v>688</v>
      </c>
      <c r="B316" s="113" t="s">
        <v>687</v>
      </c>
      <c r="C316" s="118" t="s">
        <v>686</v>
      </c>
      <c r="D316" s="58" t="s">
        <v>521</v>
      </c>
      <c r="E316" s="58" t="s">
        <v>521</v>
      </c>
      <c r="F316" s="58" t="s">
        <v>521</v>
      </c>
      <c r="G316" s="58" t="s">
        <v>521</v>
      </c>
      <c r="H316" s="58" t="s">
        <v>521</v>
      </c>
      <c r="I316" s="58" t="s">
        <v>521</v>
      </c>
      <c r="J316" s="58" t="s">
        <v>521</v>
      </c>
      <c r="K316" s="58" t="s">
        <v>521</v>
      </c>
      <c r="L316" s="58" t="s">
        <v>521</v>
      </c>
      <c r="M316" s="58" t="s">
        <v>521</v>
      </c>
      <c r="N316" s="58" t="s">
        <v>521</v>
      </c>
      <c r="O316" s="58" t="s">
        <v>521</v>
      </c>
    </row>
    <row r="317" spans="1:15" s="109" customFormat="1" ht="47.25">
      <c r="A317" s="143" t="s">
        <v>685</v>
      </c>
      <c r="B317" s="113" t="s">
        <v>1249</v>
      </c>
      <c r="C317" s="118" t="s">
        <v>572</v>
      </c>
      <c r="D317" s="153" t="s">
        <v>521</v>
      </c>
      <c r="E317" s="153" t="s">
        <v>521</v>
      </c>
      <c r="F317" s="58" t="s">
        <v>521</v>
      </c>
      <c r="G317" s="58" t="s">
        <v>521</v>
      </c>
      <c r="H317" s="58" t="s">
        <v>521</v>
      </c>
      <c r="I317" s="58" t="s">
        <v>521</v>
      </c>
      <c r="J317" s="58" t="s">
        <v>521</v>
      </c>
      <c r="K317" s="58" t="s">
        <v>521</v>
      </c>
      <c r="L317" s="58" t="s">
        <v>521</v>
      </c>
      <c r="M317" s="58" t="s">
        <v>521</v>
      </c>
      <c r="N317" s="58" t="s">
        <v>521</v>
      </c>
      <c r="O317" s="58" t="s">
        <v>521</v>
      </c>
    </row>
    <row r="318" spans="1:15" s="109" customFormat="1" ht="31.5">
      <c r="A318" s="143" t="s">
        <v>684</v>
      </c>
      <c r="B318" s="113" t="s">
        <v>1250</v>
      </c>
      <c r="C318" s="118" t="s">
        <v>572</v>
      </c>
      <c r="D318" s="58" t="s">
        <v>521</v>
      </c>
      <c r="E318" s="58" t="s">
        <v>521</v>
      </c>
      <c r="F318" s="58" t="s">
        <v>521</v>
      </c>
      <c r="G318" s="58" t="s">
        <v>521</v>
      </c>
      <c r="H318" s="58" t="s">
        <v>521</v>
      </c>
      <c r="I318" s="58" t="s">
        <v>521</v>
      </c>
      <c r="J318" s="58" t="s">
        <v>521</v>
      </c>
      <c r="K318" s="58" t="s">
        <v>521</v>
      </c>
      <c r="L318" s="58" t="s">
        <v>521</v>
      </c>
      <c r="M318" s="58" t="s">
        <v>521</v>
      </c>
      <c r="N318" s="58" t="s">
        <v>521</v>
      </c>
      <c r="O318" s="58" t="s">
        <v>521</v>
      </c>
    </row>
    <row r="319" spans="1:15" s="109" customFormat="1" ht="31.5">
      <c r="A319" s="141" t="s">
        <v>683</v>
      </c>
      <c r="B319" s="119" t="s">
        <v>682</v>
      </c>
      <c r="C319" s="147" t="s">
        <v>521</v>
      </c>
      <c r="D319" s="129" t="s">
        <v>681</v>
      </c>
      <c r="E319" s="129" t="s">
        <v>681</v>
      </c>
      <c r="F319" s="129" t="s">
        <v>681</v>
      </c>
      <c r="G319" s="129" t="s">
        <v>681</v>
      </c>
      <c r="H319" s="129" t="s">
        <v>681</v>
      </c>
      <c r="I319" s="129" t="s">
        <v>681</v>
      </c>
      <c r="J319" s="129" t="s">
        <v>681</v>
      </c>
      <c r="K319" s="129" t="s">
        <v>681</v>
      </c>
      <c r="L319" s="129" t="s">
        <v>681</v>
      </c>
      <c r="M319" s="129" t="s">
        <v>681</v>
      </c>
      <c r="N319" s="129" t="s">
        <v>681</v>
      </c>
      <c r="O319" s="129" t="s">
        <v>681</v>
      </c>
    </row>
    <row r="320" spans="1:15" s="109" customFormat="1" ht="29.25" customHeight="1">
      <c r="A320" s="143" t="s">
        <v>680</v>
      </c>
      <c r="B320" s="113" t="s">
        <v>679</v>
      </c>
      <c r="C320" s="118" t="s">
        <v>528</v>
      </c>
      <c r="D320" s="58" t="s">
        <v>521</v>
      </c>
      <c r="E320" s="58" t="s">
        <v>521</v>
      </c>
      <c r="F320" s="58" t="s">
        <v>521</v>
      </c>
      <c r="G320" s="58" t="s">
        <v>521</v>
      </c>
      <c r="H320" s="58" t="s">
        <v>521</v>
      </c>
      <c r="I320" s="58" t="s">
        <v>521</v>
      </c>
      <c r="J320" s="58" t="s">
        <v>521</v>
      </c>
      <c r="K320" s="58" t="s">
        <v>521</v>
      </c>
      <c r="L320" s="58" t="s">
        <v>521</v>
      </c>
      <c r="M320" s="58" t="s">
        <v>521</v>
      </c>
      <c r="N320" s="58" t="s">
        <v>521</v>
      </c>
      <c r="O320" s="58" t="s">
        <v>521</v>
      </c>
    </row>
    <row r="321" spans="1:15" s="109" customFormat="1" ht="63">
      <c r="A321" s="143" t="s">
        <v>678</v>
      </c>
      <c r="B321" s="114" t="s">
        <v>677</v>
      </c>
      <c r="C321" s="118" t="s">
        <v>528</v>
      </c>
      <c r="D321" s="58" t="s">
        <v>521</v>
      </c>
      <c r="E321" s="58" t="s">
        <v>521</v>
      </c>
      <c r="F321" s="58" t="s">
        <v>521</v>
      </c>
      <c r="G321" s="58" t="s">
        <v>521</v>
      </c>
      <c r="H321" s="58" t="s">
        <v>521</v>
      </c>
      <c r="I321" s="58" t="s">
        <v>521</v>
      </c>
      <c r="J321" s="58" t="s">
        <v>521</v>
      </c>
      <c r="K321" s="58" t="s">
        <v>521</v>
      </c>
      <c r="L321" s="58" t="s">
        <v>521</v>
      </c>
      <c r="M321" s="58" t="s">
        <v>521</v>
      </c>
      <c r="N321" s="58" t="s">
        <v>521</v>
      </c>
      <c r="O321" s="58" t="s">
        <v>521</v>
      </c>
    </row>
    <row r="322" spans="1:15" s="109" customFormat="1" ht="63">
      <c r="A322" s="143" t="s">
        <v>676</v>
      </c>
      <c r="B322" s="114" t="s">
        <v>675</v>
      </c>
      <c r="C322" s="118" t="s">
        <v>528</v>
      </c>
      <c r="D322" s="58" t="s">
        <v>521</v>
      </c>
      <c r="E322" s="58" t="s">
        <v>521</v>
      </c>
      <c r="F322" s="58" t="s">
        <v>521</v>
      </c>
      <c r="G322" s="58" t="s">
        <v>521</v>
      </c>
      <c r="H322" s="58" t="s">
        <v>521</v>
      </c>
      <c r="I322" s="58" t="s">
        <v>521</v>
      </c>
      <c r="J322" s="58" t="s">
        <v>521</v>
      </c>
      <c r="K322" s="58" t="s">
        <v>521</v>
      </c>
      <c r="L322" s="58" t="s">
        <v>521</v>
      </c>
      <c r="M322" s="58" t="s">
        <v>521</v>
      </c>
      <c r="N322" s="58" t="s">
        <v>521</v>
      </c>
      <c r="O322" s="58" t="s">
        <v>521</v>
      </c>
    </row>
    <row r="323" spans="1:15" s="109" customFormat="1" ht="31.5">
      <c r="A323" s="143" t="s">
        <v>674</v>
      </c>
      <c r="B323" s="114" t="s">
        <v>673</v>
      </c>
      <c r="C323" s="118" t="s">
        <v>528</v>
      </c>
      <c r="D323" s="58" t="s">
        <v>521</v>
      </c>
      <c r="E323" s="58" t="s">
        <v>521</v>
      </c>
      <c r="F323" s="58" t="s">
        <v>521</v>
      </c>
      <c r="G323" s="58" t="s">
        <v>521</v>
      </c>
      <c r="H323" s="58" t="s">
        <v>521</v>
      </c>
      <c r="I323" s="58" t="s">
        <v>521</v>
      </c>
      <c r="J323" s="58" t="s">
        <v>521</v>
      </c>
      <c r="K323" s="58" t="s">
        <v>521</v>
      </c>
      <c r="L323" s="58" t="s">
        <v>521</v>
      </c>
      <c r="M323" s="58" t="s">
        <v>521</v>
      </c>
      <c r="N323" s="58" t="s">
        <v>521</v>
      </c>
      <c r="O323" s="58" t="s">
        <v>521</v>
      </c>
    </row>
    <row r="324" spans="1:15" s="109" customFormat="1" ht="31.5">
      <c r="A324" s="143" t="s">
        <v>672</v>
      </c>
      <c r="B324" s="113" t="s">
        <v>671</v>
      </c>
      <c r="C324" s="118" t="s">
        <v>666</v>
      </c>
      <c r="D324" s="58" t="s">
        <v>521</v>
      </c>
      <c r="E324" s="58" t="s">
        <v>521</v>
      </c>
      <c r="F324" s="58" t="s">
        <v>521</v>
      </c>
      <c r="G324" s="58" t="s">
        <v>521</v>
      </c>
      <c r="H324" s="58" t="s">
        <v>521</v>
      </c>
      <c r="I324" s="58" t="s">
        <v>521</v>
      </c>
      <c r="J324" s="58" t="s">
        <v>521</v>
      </c>
      <c r="K324" s="58" t="s">
        <v>521</v>
      </c>
      <c r="L324" s="58" t="s">
        <v>521</v>
      </c>
      <c r="M324" s="58" t="s">
        <v>521</v>
      </c>
      <c r="N324" s="58" t="s">
        <v>521</v>
      </c>
      <c r="O324" s="58" t="s">
        <v>521</v>
      </c>
    </row>
    <row r="325" spans="1:15" s="109" customFormat="1" ht="31.5">
      <c r="A325" s="143" t="s">
        <v>670</v>
      </c>
      <c r="B325" s="114" t="s">
        <v>669</v>
      </c>
      <c r="C325" s="118" t="s">
        <v>666</v>
      </c>
      <c r="D325" s="58" t="s">
        <v>521</v>
      </c>
      <c r="E325" s="58" t="s">
        <v>521</v>
      </c>
      <c r="F325" s="58" t="s">
        <v>521</v>
      </c>
      <c r="G325" s="58" t="s">
        <v>521</v>
      </c>
      <c r="H325" s="58" t="s">
        <v>521</v>
      </c>
      <c r="I325" s="58" t="s">
        <v>521</v>
      </c>
      <c r="J325" s="58" t="s">
        <v>521</v>
      </c>
      <c r="K325" s="58" t="s">
        <v>521</v>
      </c>
      <c r="L325" s="58" t="s">
        <v>521</v>
      </c>
      <c r="M325" s="58" t="s">
        <v>521</v>
      </c>
      <c r="N325" s="58" t="s">
        <v>521</v>
      </c>
      <c r="O325" s="58" t="s">
        <v>521</v>
      </c>
    </row>
    <row r="326" spans="1:15" s="109" customFormat="1" ht="31.5">
      <c r="A326" s="143" t="s">
        <v>668</v>
      </c>
      <c r="B326" s="114" t="s">
        <v>667</v>
      </c>
      <c r="C326" s="118" t="s">
        <v>666</v>
      </c>
      <c r="D326" s="58" t="s">
        <v>521</v>
      </c>
      <c r="E326" s="58" t="s">
        <v>521</v>
      </c>
      <c r="F326" s="58" t="s">
        <v>521</v>
      </c>
      <c r="G326" s="58" t="s">
        <v>521</v>
      </c>
      <c r="H326" s="58" t="s">
        <v>521</v>
      </c>
      <c r="I326" s="58" t="s">
        <v>521</v>
      </c>
      <c r="J326" s="58" t="s">
        <v>521</v>
      </c>
      <c r="K326" s="58" t="s">
        <v>521</v>
      </c>
      <c r="L326" s="58" t="s">
        <v>521</v>
      </c>
      <c r="M326" s="58" t="s">
        <v>521</v>
      </c>
      <c r="N326" s="58" t="s">
        <v>521</v>
      </c>
      <c r="O326" s="58" t="s">
        <v>521</v>
      </c>
    </row>
    <row r="327" spans="1:15" ht="31.5">
      <c r="A327" s="143" t="s">
        <v>665</v>
      </c>
      <c r="B327" s="113" t="s">
        <v>664</v>
      </c>
      <c r="C327" s="118" t="s">
        <v>572</v>
      </c>
      <c r="D327" s="58" t="s">
        <v>521</v>
      </c>
      <c r="E327" s="58" t="s">
        <v>521</v>
      </c>
      <c r="F327" s="58" t="s">
        <v>521</v>
      </c>
      <c r="G327" s="58" t="s">
        <v>521</v>
      </c>
      <c r="H327" s="58" t="s">
        <v>521</v>
      </c>
      <c r="I327" s="58" t="s">
        <v>521</v>
      </c>
      <c r="J327" s="58" t="s">
        <v>521</v>
      </c>
      <c r="K327" s="58" t="s">
        <v>521</v>
      </c>
      <c r="L327" s="58" t="s">
        <v>521</v>
      </c>
      <c r="M327" s="58" t="s">
        <v>521</v>
      </c>
      <c r="N327" s="58" t="s">
        <v>521</v>
      </c>
      <c r="O327" s="58" t="s">
        <v>521</v>
      </c>
    </row>
    <row r="328" spans="1:15">
      <c r="A328" s="143" t="s">
        <v>663</v>
      </c>
      <c r="B328" s="114" t="s">
        <v>662</v>
      </c>
      <c r="C328" s="118" t="s">
        <v>572</v>
      </c>
      <c r="D328" s="58" t="s">
        <v>521</v>
      </c>
      <c r="E328" s="58" t="s">
        <v>521</v>
      </c>
      <c r="F328" s="58" t="s">
        <v>521</v>
      </c>
      <c r="G328" s="58" t="s">
        <v>521</v>
      </c>
      <c r="H328" s="58" t="s">
        <v>521</v>
      </c>
      <c r="I328" s="58" t="s">
        <v>521</v>
      </c>
      <c r="J328" s="58" t="s">
        <v>521</v>
      </c>
      <c r="K328" s="58" t="s">
        <v>521</v>
      </c>
      <c r="L328" s="58" t="s">
        <v>521</v>
      </c>
      <c r="M328" s="58" t="s">
        <v>521</v>
      </c>
      <c r="N328" s="58" t="s">
        <v>521</v>
      </c>
      <c r="O328" s="58" t="s">
        <v>521</v>
      </c>
    </row>
    <row r="329" spans="1:15" ht="24" customHeight="1">
      <c r="A329" s="143" t="s">
        <v>661</v>
      </c>
      <c r="B329" s="114" t="s">
        <v>604</v>
      </c>
      <c r="C329" s="118" t="s">
        <v>572</v>
      </c>
      <c r="D329" s="58" t="s">
        <v>521</v>
      </c>
      <c r="E329" s="58" t="s">
        <v>521</v>
      </c>
      <c r="F329" s="58" t="s">
        <v>521</v>
      </c>
      <c r="G329" s="58" t="s">
        <v>521</v>
      </c>
      <c r="H329" s="58" t="s">
        <v>521</v>
      </c>
      <c r="I329" s="58" t="s">
        <v>521</v>
      </c>
      <c r="J329" s="58" t="s">
        <v>521</v>
      </c>
      <c r="K329" s="58" t="s">
        <v>521</v>
      </c>
      <c r="L329" s="58" t="s">
        <v>521</v>
      </c>
      <c r="M329" s="58" t="s">
        <v>521</v>
      </c>
      <c r="N329" s="58" t="s">
        <v>521</v>
      </c>
      <c r="O329" s="58" t="s">
        <v>521</v>
      </c>
    </row>
    <row r="330" spans="1:15" s="112" customFormat="1" ht="37.5" customHeight="1">
      <c r="A330" s="141" t="s">
        <v>660</v>
      </c>
      <c r="B330" s="119" t="s">
        <v>1251</v>
      </c>
      <c r="C330" s="142" t="s">
        <v>522</v>
      </c>
      <c r="D330" s="164">
        <v>102</v>
      </c>
      <c r="E330" s="164">
        <v>0</v>
      </c>
      <c r="F330" s="164">
        <v>104</v>
      </c>
      <c r="G330" s="164">
        <v>0</v>
      </c>
      <c r="H330" s="164">
        <v>105</v>
      </c>
      <c r="I330" s="164">
        <v>0</v>
      </c>
      <c r="J330" s="164">
        <v>106</v>
      </c>
      <c r="K330" s="87">
        <v>0</v>
      </c>
      <c r="L330" s="164">
        <v>107</v>
      </c>
      <c r="M330" s="87">
        <v>0</v>
      </c>
      <c r="N330" s="165">
        <f>(D330+F330+H330+J330+L330)/5</f>
        <v>104.8</v>
      </c>
      <c r="O330" s="166">
        <v>0</v>
      </c>
    </row>
    <row r="331" spans="1:15" s="57" customFormat="1" ht="15.75" customHeight="1">
      <c r="A331" s="200" t="s">
        <v>659</v>
      </c>
      <c r="B331" s="201"/>
      <c r="C331" s="201"/>
      <c r="D331" s="201"/>
      <c r="E331" s="201"/>
      <c r="F331" s="201"/>
      <c r="G331" s="201"/>
      <c r="H331" s="201"/>
      <c r="I331" s="201"/>
      <c r="J331" s="201"/>
      <c r="K331" s="201"/>
      <c r="L331" s="201"/>
      <c r="M331" s="201"/>
      <c r="N331" s="201"/>
      <c r="O331" s="202"/>
    </row>
    <row r="332" spans="1:15" ht="10.5" customHeight="1" thickBot="1">
      <c r="A332" s="203"/>
      <c r="B332" s="204"/>
      <c r="C332" s="204"/>
      <c r="D332" s="204"/>
      <c r="E332" s="204"/>
      <c r="F332" s="204"/>
      <c r="G332" s="204"/>
      <c r="H332" s="204"/>
      <c r="I332" s="204"/>
      <c r="J332" s="204"/>
      <c r="K332" s="204"/>
      <c r="L332" s="204"/>
      <c r="M332" s="204"/>
      <c r="N332" s="204"/>
      <c r="O332" s="205"/>
    </row>
    <row r="333" spans="1:15" ht="33" customHeight="1">
      <c r="A333" s="197" t="s">
        <v>658</v>
      </c>
      <c r="B333" s="196" t="s">
        <v>657</v>
      </c>
      <c r="C333" s="196" t="s">
        <v>656</v>
      </c>
      <c r="D333" s="187" t="s">
        <v>1291</v>
      </c>
      <c r="E333" s="188"/>
      <c r="F333" s="187" t="s">
        <v>1292</v>
      </c>
      <c r="G333" s="188"/>
      <c r="H333" s="187" t="s">
        <v>1293</v>
      </c>
      <c r="I333" s="188"/>
      <c r="J333" s="187" t="s">
        <v>1294</v>
      </c>
      <c r="K333" s="188"/>
      <c r="L333" s="187" t="s">
        <v>1295</v>
      </c>
      <c r="M333" s="188"/>
      <c r="N333" s="196" t="s">
        <v>655</v>
      </c>
      <c r="O333" s="196"/>
    </row>
    <row r="334" spans="1:15" ht="81.75" customHeight="1" thickBot="1">
      <c r="A334" s="197"/>
      <c r="B334" s="196"/>
      <c r="C334" s="196"/>
      <c r="D334" s="167" t="s">
        <v>1111</v>
      </c>
      <c r="E334" s="168" t="s">
        <v>654</v>
      </c>
      <c r="F334" s="167" t="s">
        <v>1111</v>
      </c>
      <c r="G334" s="168" t="s">
        <v>654</v>
      </c>
      <c r="H334" s="167" t="s">
        <v>1111</v>
      </c>
      <c r="I334" s="168" t="s">
        <v>654</v>
      </c>
      <c r="J334" s="167" t="s">
        <v>1111</v>
      </c>
      <c r="K334" s="168" t="s">
        <v>654</v>
      </c>
      <c r="L334" s="167" t="s">
        <v>1111</v>
      </c>
      <c r="M334" s="167" t="s">
        <v>654</v>
      </c>
      <c r="N334" s="167" t="s">
        <v>1111</v>
      </c>
      <c r="O334" s="167" t="s">
        <v>654</v>
      </c>
    </row>
    <row r="335" spans="1:15" s="59" customFormat="1">
      <c r="A335" s="169">
        <v>1</v>
      </c>
      <c r="B335" s="170">
        <v>2</v>
      </c>
      <c r="C335" s="170">
        <v>3</v>
      </c>
      <c r="D335" s="169">
        <v>7</v>
      </c>
      <c r="E335" s="170">
        <v>8</v>
      </c>
      <c r="F335" s="170">
        <v>9</v>
      </c>
      <c r="G335" s="169">
        <v>10</v>
      </c>
      <c r="H335" s="170">
        <v>11</v>
      </c>
      <c r="I335" s="170">
        <v>12</v>
      </c>
      <c r="J335" s="169">
        <v>13</v>
      </c>
      <c r="K335" s="170">
        <v>14</v>
      </c>
      <c r="L335" s="170">
        <v>15</v>
      </c>
      <c r="M335" s="169">
        <v>16</v>
      </c>
      <c r="N335" s="170">
        <v>17</v>
      </c>
      <c r="O335" s="170">
        <v>18</v>
      </c>
    </row>
    <row r="336" spans="1:15" ht="44.25" customHeight="1">
      <c r="A336" s="198" t="s">
        <v>653</v>
      </c>
      <c r="B336" s="199"/>
      <c r="C336" s="142" t="s">
        <v>572</v>
      </c>
      <c r="D336" s="171">
        <f>D337</f>
        <v>62.615000000000002</v>
      </c>
      <c r="E336" s="171">
        <f t="shared" ref="E336:O337" si="84">E337</f>
        <v>0</v>
      </c>
      <c r="F336" s="171">
        <f t="shared" si="84"/>
        <v>62.68</v>
      </c>
      <c r="G336" s="171">
        <f t="shared" si="84"/>
        <v>0</v>
      </c>
      <c r="H336" s="171">
        <f t="shared" si="84"/>
        <v>63.778999999999996</v>
      </c>
      <c r="I336" s="171">
        <f t="shared" si="84"/>
        <v>0</v>
      </c>
      <c r="J336" s="171">
        <f t="shared" si="84"/>
        <v>66.98</v>
      </c>
      <c r="K336" s="171">
        <f t="shared" si="84"/>
        <v>0</v>
      </c>
      <c r="L336" s="171">
        <f t="shared" si="84"/>
        <v>66.903999999999996</v>
      </c>
      <c r="M336" s="171">
        <f t="shared" si="84"/>
        <v>0</v>
      </c>
      <c r="N336" s="171">
        <f>N337</f>
        <v>322.95799999999997</v>
      </c>
      <c r="O336" s="171">
        <f t="shared" si="84"/>
        <v>0</v>
      </c>
    </row>
    <row r="337" spans="1:15">
      <c r="A337" s="141" t="s">
        <v>652</v>
      </c>
      <c r="B337" s="147" t="s">
        <v>651</v>
      </c>
      <c r="C337" s="142" t="s">
        <v>572</v>
      </c>
      <c r="D337" s="172">
        <f>D338+D352</f>
        <v>62.615000000000002</v>
      </c>
      <c r="E337" s="172">
        <f t="shared" ref="E337:M337" si="85">E338+E352</f>
        <v>0</v>
      </c>
      <c r="F337" s="172">
        <f t="shared" si="85"/>
        <v>62.68</v>
      </c>
      <c r="G337" s="172">
        <f t="shared" si="85"/>
        <v>0</v>
      </c>
      <c r="H337" s="172">
        <f t="shared" si="85"/>
        <v>63.778999999999996</v>
      </c>
      <c r="I337" s="172">
        <f t="shared" si="85"/>
        <v>0</v>
      </c>
      <c r="J337" s="172">
        <f t="shared" si="85"/>
        <v>66.98</v>
      </c>
      <c r="K337" s="172">
        <f t="shared" si="85"/>
        <v>0</v>
      </c>
      <c r="L337" s="172">
        <f t="shared" si="85"/>
        <v>66.903999999999996</v>
      </c>
      <c r="M337" s="172">
        <f t="shared" si="85"/>
        <v>0</v>
      </c>
      <c r="N337" s="172">
        <f>N338+N352</f>
        <v>322.95799999999997</v>
      </c>
      <c r="O337" s="172">
        <f t="shared" si="84"/>
        <v>0</v>
      </c>
    </row>
    <row r="338" spans="1:15">
      <c r="A338" s="143" t="s">
        <v>650</v>
      </c>
      <c r="B338" s="113" t="s">
        <v>649</v>
      </c>
      <c r="C338" s="118" t="s">
        <v>572</v>
      </c>
      <c r="D338" s="172">
        <f>D342+D344</f>
        <v>33.765000000000001</v>
      </c>
      <c r="E338" s="172">
        <f t="shared" ref="E338:M338" si="86">E342+E344</f>
        <v>0</v>
      </c>
      <c r="F338" s="172">
        <f t="shared" si="86"/>
        <v>31.332000000000001</v>
      </c>
      <c r="G338" s="172">
        <f t="shared" si="86"/>
        <v>0</v>
      </c>
      <c r="H338" s="172">
        <f t="shared" si="86"/>
        <v>29.809000000000001</v>
      </c>
      <c r="I338" s="172">
        <f t="shared" si="86"/>
        <v>0</v>
      </c>
      <c r="J338" s="172">
        <f t="shared" si="86"/>
        <v>30.63</v>
      </c>
      <c r="K338" s="172">
        <f t="shared" si="86"/>
        <v>0</v>
      </c>
      <c r="L338" s="172">
        <f t="shared" si="86"/>
        <v>27.855</v>
      </c>
      <c r="M338" s="172">
        <f t="shared" si="86"/>
        <v>0</v>
      </c>
      <c r="N338" s="172">
        <f>N342+N344</f>
        <v>153.39099999999999</v>
      </c>
      <c r="O338" s="172">
        <f t="shared" ref="O338" si="87">O342+O344+O352</f>
        <v>0</v>
      </c>
    </row>
    <row r="339" spans="1:15" ht="31.5">
      <c r="A339" s="143" t="s">
        <v>648</v>
      </c>
      <c r="B339" s="114" t="s">
        <v>1252</v>
      </c>
      <c r="C339" s="118" t="s">
        <v>572</v>
      </c>
      <c r="D339" s="148" t="s">
        <v>521</v>
      </c>
      <c r="E339" s="148" t="s">
        <v>521</v>
      </c>
      <c r="F339" s="172" t="s">
        <v>521</v>
      </c>
      <c r="G339" s="172" t="s">
        <v>521</v>
      </c>
      <c r="H339" s="172" t="s">
        <v>521</v>
      </c>
      <c r="I339" s="172" t="s">
        <v>521</v>
      </c>
      <c r="J339" s="172" t="s">
        <v>521</v>
      </c>
      <c r="K339" s="172" t="s">
        <v>521</v>
      </c>
      <c r="L339" s="172" t="s">
        <v>521</v>
      </c>
      <c r="M339" s="172" t="s">
        <v>521</v>
      </c>
      <c r="N339" s="172" t="s">
        <v>521</v>
      </c>
      <c r="O339" s="172" t="s">
        <v>521</v>
      </c>
    </row>
    <row r="340" spans="1:15" outlineLevel="1">
      <c r="A340" s="143" t="s">
        <v>647</v>
      </c>
      <c r="B340" s="114" t="s">
        <v>620</v>
      </c>
      <c r="C340" s="118" t="s">
        <v>572</v>
      </c>
      <c r="D340" s="148">
        <v>0</v>
      </c>
      <c r="E340" s="148">
        <v>0</v>
      </c>
      <c r="F340" s="148">
        <v>0</v>
      </c>
      <c r="G340" s="148">
        <v>0</v>
      </c>
      <c r="H340" s="148">
        <v>0</v>
      </c>
      <c r="I340" s="148">
        <v>0</v>
      </c>
      <c r="J340" s="148">
        <v>0</v>
      </c>
      <c r="K340" s="148">
        <v>0</v>
      </c>
      <c r="L340" s="148">
        <v>0</v>
      </c>
      <c r="M340" s="148">
        <v>0</v>
      </c>
      <c r="N340" s="148">
        <v>0</v>
      </c>
      <c r="O340" s="148">
        <v>0</v>
      </c>
    </row>
    <row r="341" spans="1:15" outlineLevel="1">
      <c r="A341" s="143" t="s">
        <v>646</v>
      </c>
      <c r="B341" s="114" t="s">
        <v>1253</v>
      </c>
      <c r="C341" s="118" t="s">
        <v>572</v>
      </c>
      <c r="D341" s="148">
        <v>0</v>
      </c>
      <c r="E341" s="148">
        <v>0</v>
      </c>
      <c r="F341" s="148">
        <v>0</v>
      </c>
      <c r="G341" s="148">
        <v>0</v>
      </c>
      <c r="H341" s="148">
        <v>0</v>
      </c>
      <c r="I341" s="148">
        <v>0</v>
      </c>
      <c r="J341" s="148">
        <v>0</v>
      </c>
      <c r="K341" s="148">
        <v>0</v>
      </c>
      <c r="L341" s="148">
        <v>0</v>
      </c>
      <c r="M341" s="148">
        <v>0</v>
      </c>
      <c r="N341" s="148">
        <v>0</v>
      </c>
      <c r="O341" s="148">
        <v>0</v>
      </c>
    </row>
    <row r="342" spans="1:15" outlineLevel="1">
      <c r="A342" s="143" t="s">
        <v>645</v>
      </c>
      <c r="B342" s="114" t="s">
        <v>618</v>
      </c>
      <c r="C342" s="118" t="s">
        <v>572</v>
      </c>
      <c r="D342" s="148">
        <v>18.709</v>
      </c>
      <c r="E342" s="148">
        <v>0</v>
      </c>
      <c r="F342" s="148">
        <v>19.332000000000001</v>
      </c>
      <c r="G342" s="148">
        <v>0</v>
      </c>
      <c r="H342" s="148">
        <v>17.809000000000001</v>
      </c>
      <c r="I342" s="148">
        <v>0</v>
      </c>
      <c r="J342" s="148">
        <v>18.63</v>
      </c>
      <c r="K342" s="148">
        <v>0</v>
      </c>
      <c r="L342" s="148">
        <v>15.855</v>
      </c>
      <c r="M342" s="148">
        <v>0</v>
      </c>
      <c r="N342" s="172">
        <f>D342+F342+H342+J342+L342</f>
        <v>90.334999999999994</v>
      </c>
      <c r="O342" s="172">
        <f t="shared" ref="N342:O343" si="88">E342+G342+I342+K342+M342</f>
        <v>0</v>
      </c>
    </row>
    <row r="343" spans="1:15" outlineLevel="1">
      <c r="A343" s="143" t="s">
        <v>644</v>
      </c>
      <c r="B343" s="114" t="s">
        <v>1254</v>
      </c>
      <c r="C343" s="118" t="s">
        <v>572</v>
      </c>
      <c r="D343" s="148">
        <v>0</v>
      </c>
      <c r="E343" s="148">
        <v>0</v>
      </c>
      <c r="F343" s="148">
        <v>0</v>
      </c>
      <c r="G343" s="148">
        <v>0</v>
      </c>
      <c r="H343" s="148">
        <v>0</v>
      </c>
      <c r="I343" s="148">
        <v>0</v>
      </c>
      <c r="J343" s="148">
        <v>0</v>
      </c>
      <c r="K343" s="148">
        <v>0</v>
      </c>
      <c r="L343" s="148">
        <v>0</v>
      </c>
      <c r="M343" s="148">
        <v>0</v>
      </c>
      <c r="N343" s="172">
        <f t="shared" si="88"/>
        <v>0</v>
      </c>
      <c r="O343" s="148">
        <v>0</v>
      </c>
    </row>
    <row r="344" spans="1:15" outlineLevel="1">
      <c r="A344" s="143" t="s">
        <v>643</v>
      </c>
      <c r="B344" s="114" t="s">
        <v>1255</v>
      </c>
      <c r="C344" s="118" t="s">
        <v>572</v>
      </c>
      <c r="D344" s="148">
        <f>13.928+1.128</f>
        <v>15.056000000000001</v>
      </c>
      <c r="E344" s="173">
        <v>0</v>
      </c>
      <c r="F344" s="148">
        <v>12</v>
      </c>
      <c r="G344" s="148">
        <v>0</v>
      </c>
      <c r="H344" s="148">
        <v>12</v>
      </c>
      <c r="I344" s="148">
        <v>0</v>
      </c>
      <c r="J344" s="148">
        <v>12</v>
      </c>
      <c r="K344" s="148">
        <v>0</v>
      </c>
      <c r="L344" s="148">
        <v>12</v>
      </c>
      <c r="M344" s="148">
        <v>0</v>
      </c>
      <c r="N344" s="172">
        <f>D344+F344+H344+J344+L344</f>
        <v>63.055999999999997</v>
      </c>
      <c r="O344" s="172">
        <f>E344+G344+I344+K344+M344</f>
        <v>0</v>
      </c>
    </row>
    <row r="345" spans="1:15" s="109" customFormat="1" outlineLevel="1">
      <c r="A345" s="143" t="s">
        <v>642</v>
      </c>
      <c r="B345" s="114" t="s">
        <v>616</v>
      </c>
      <c r="C345" s="118" t="s">
        <v>572</v>
      </c>
      <c r="D345" s="148">
        <v>0</v>
      </c>
      <c r="E345" s="148">
        <v>0</v>
      </c>
      <c r="F345" s="148">
        <v>0</v>
      </c>
      <c r="G345" s="148">
        <v>0</v>
      </c>
      <c r="H345" s="148">
        <v>0</v>
      </c>
      <c r="I345" s="148">
        <v>0</v>
      </c>
      <c r="J345" s="148">
        <v>0</v>
      </c>
      <c r="K345" s="148">
        <v>0</v>
      </c>
      <c r="L345" s="148">
        <v>0</v>
      </c>
      <c r="M345" s="148">
        <v>0</v>
      </c>
      <c r="N345" s="148">
        <v>0</v>
      </c>
      <c r="O345" s="148">
        <v>0</v>
      </c>
    </row>
    <row r="346" spans="1:15" outlineLevel="1">
      <c r="A346" s="143" t="s">
        <v>641</v>
      </c>
      <c r="B346" s="114" t="s">
        <v>1170</v>
      </c>
      <c r="C346" s="118" t="s">
        <v>572</v>
      </c>
      <c r="D346" s="148">
        <v>0</v>
      </c>
      <c r="E346" s="148">
        <v>0</v>
      </c>
      <c r="F346" s="148">
        <v>0</v>
      </c>
      <c r="G346" s="148">
        <v>0</v>
      </c>
      <c r="H346" s="148">
        <v>0</v>
      </c>
      <c r="I346" s="148">
        <v>0</v>
      </c>
      <c r="J346" s="148">
        <v>0</v>
      </c>
      <c r="K346" s="148">
        <v>0</v>
      </c>
      <c r="L346" s="148">
        <v>0</v>
      </c>
      <c r="M346" s="148">
        <v>0</v>
      </c>
      <c r="N346" s="148">
        <v>0</v>
      </c>
      <c r="O346" s="148">
        <v>0</v>
      </c>
    </row>
    <row r="347" spans="1:15" ht="32.25" customHeight="1" outlineLevel="1">
      <c r="A347" s="143" t="s">
        <v>1256</v>
      </c>
      <c r="B347" s="114" t="s">
        <v>1259</v>
      </c>
      <c r="C347" s="118" t="s">
        <v>572</v>
      </c>
      <c r="D347" s="148">
        <v>0</v>
      </c>
      <c r="E347" s="148">
        <v>0</v>
      </c>
      <c r="F347" s="148">
        <v>0</v>
      </c>
      <c r="G347" s="148">
        <v>0</v>
      </c>
      <c r="H347" s="148">
        <v>0</v>
      </c>
      <c r="I347" s="148">
        <v>0</v>
      </c>
      <c r="J347" s="148">
        <v>0</v>
      </c>
      <c r="K347" s="148">
        <v>0</v>
      </c>
      <c r="L347" s="148">
        <v>0</v>
      </c>
      <c r="M347" s="148">
        <v>0</v>
      </c>
      <c r="N347" s="148">
        <v>0</v>
      </c>
      <c r="O347" s="148">
        <v>0</v>
      </c>
    </row>
    <row r="348" spans="1:15" ht="18" customHeight="1" outlineLevel="1">
      <c r="A348" s="143" t="s">
        <v>1257</v>
      </c>
      <c r="B348" s="118" t="s">
        <v>606</v>
      </c>
      <c r="C348" s="118" t="s">
        <v>572</v>
      </c>
      <c r="D348" s="148">
        <v>0</v>
      </c>
      <c r="E348" s="148">
        <v>0</v>
      </c>
      <c r="F348" s="148">
        <v>0</v>
      </c>
      <c r="G348" s="148">
        <v>0</v>
      </c>
      <c r="H348" s="148">
        <v>0</v>
      </c>
      <c r="I348" s="148">
        <v>0</v>
      </c>
      <c r="J348" s="148">
        <v>0</v>
      </c>
      <c r="K348" s="148">
        <v>0</v>
      </c>
      <c r="L348" s="148">
        <v>0</v>
      </c>
      <c r="M348" s="148">
        <v>0</v>
      </c>
      <c r="N348" s="148">
        <v>0</v>
      </c>
      <c r="O348" s="148">
        <v>0</v>
      </c>
    </row>
    <row r="349" spans="1:15" ht="18" customHeight="1" outlineLevel="1">
      <c r="A349" s="143" t="s">
        <v>1258</v>
      </c>
      <c r="B349" s="118" t="s">
        <v>604</v>
      </c>
      <c r="C349" s="118" t="s">
        <v>572</v>
      </c>
      <c r="D349" s="148">
        <v>0</v>
      </c>
      <c r="E349" s="148">
        <v>0</v>
      </c>
      <c r="F349" s="148">
        <v>0</v>
      </c>
      <c r="G349" s="148">
        <v>0</v>
      </c>
      <c r="H349" s="148">
        <v>0</v>
      </c>
      <c r="I349" s="148">
        <v>0</v>
      </c>
      <c r="J349" s="148">
        <v>0</v>
      </c>
      <c r="K349" s="148">
        <v>0</v>
      </c>
      <c r="L349" s="148">
        <v>0</v>
      </c>
      <c r="M349" s="148">
        <v>0</v>
      </c>
      <c r="N349" s="148">
        <v>0</v>
      </c>
      <c r="O349" s="148">
        <v>0</v>
      </c>
    </row>
    <row r="350" spans="1:15" ht="31.5">
      <c r="A350" s="143" t="s">
        <v>640</v>
      </c>
      <c r="B350" s="114" t="s">
        <v>639</v>
      </c>
      <c r="C350" s="118" t="s">
        <v>572</v>
      </c>
      <c r="D350" s="148">
        <v>0</v>
      </c>
      <c r="E350" s="148">
        <v>0</v>
      </c>
      <c r="F350" s="148">
        <v>0</v>
      </c>
      <c r="G350" s="148">
        <v>0</v>
      </c>
      <c r="H350" s="148">
        <v>0</v>
      </c>
      <c r="I350" s="148">
        <v>0</v>
      </c>
      <c r="J350" s="148">
        <v>0</v>
      </c>
      <c r="K350" s="148">
        <v>0</v>
      </c>
      <c r="L350" s="148">
        <v>0</v>
      </c>
      <c r="M350" s="148">
        <v>0</v>
      </c>
      <c r="N350" s="148">
        <v>0</v>
      </c>
      <c r="O350" s="148">
        <v>0</v>
      </c>
    </row>
    <row r="351" spans="1:15" s="109" customFormat="1">
      <c r="A351" s="143" t="s">
        <v>638</v>
      </c>
      <c r="B351" s="114" t="s">
        <v>637</v>
      </c>
      <c r="C351" s="118" t="s">
        <v>572</v>
      </c>
      <c r="D351" s="148">
        <v>0</v>
      </c>
      <c r="E351" s="148">
        <v>0</v>
      </c>
      <c r="F351" s="148">
        <v>0</v>
      </c>
      <c r="G351" s="148">
        <v>0</v>
      </c>
      <c r="H351" s="148">
        <v>0</v>
      </c>
      <c r="I351" s="148">
        <v>0</v>
      </c>
      <c r="J351" s="148">
        <v>0</v>
      </c>
      <c r="K351" s="148">
        <v>0</v>
      </c>
      <c r="L351" s="148">
        <v>0</v>
      </c>
      <c r="M351" s="148">
        <v>0</v>
      </c>
      <c r="N351" s="148">
        <v>0</v>
      </c>
      <c r="O351" s="148">
        <v>0</v>
      </c>
    </row>
    <row r="352" spans="1:15" s="109" customFormat="1">
      <c r="A352" s="143" t="s">
        <v>636</v>
      </c>
      <c r="B352" s="114" t="s">
        <v>635</v>
      </c>
      <c r="C352" s="118" t="s">
        <v>572</v>
      </c>
      <c r="D352" s="172">
        <f>D353</f>
        <v>28.85</v>
      </c>
      <c r="E352" s="172">
        <f t="shared" ref="E352:M352" si="89">E353</f>
        <v>0</v>
      </c>
      <c r="F352" s="172">
        <f t="shared" si="89"/>
        <v>31.347999999999999</v>
      </c>
      <c r="G352" s="172">
        <f t="shared" si="89"/>
        <v>0</v>
      </c>
      <c r="H352" s="172">
        <f t="shared" si="89"/>
        <v>33.97</v>
      </c>
      <c r="I352" s="172">
        <f t="shared" si="89"/>
        <v>0</v>
      </c>
      <c r="J352" s="172">
        <f t="shared" si="89"/>
        <v>36.35</v>
      </c>
      <c r="K352" s="172">
        <f t="shared" si="89"/>
        <v>0</v>
      </c>
      <c r="L352" s="172">
        <f t="shared" si="89"/>
        <v>39.048999999999999</v>
      </c>
      <c r="M352" s="172">
        <f t="shared" si="89"/>
        <v>0</v>
      </c>
      <c r="N352" s="172">
        <f>D352+F352+H352+J352+L352</f>
        <v>169.56700000000001</v>
      </c>
      <c r="O352" s="172">
        <f t="shared" ref="N352:O353" si="90">E352+G352+I352+K352+M352</f>
        <v>0</v>
      </c>
    </row>
    <row r="353" spans="1:15" s="109" customFormat="1">
      <c r="A353" s="143" t="s">
        <v>634</v>
      </c>
      <c r="B353" s="114" t="s">
        <v>1260</v>
      </c>
      <c r="C353" s="118" t="s">
        <v>572</v>
      </c>
      <c r="D353" s="172">
        <f>D356</f>
        <v>28.85</v>
      </c>
      <c r="E353" s="172">
        <f t="shared" ref="E353:L353" si="91">E356</f>
        <v>0</v>
      </c>
      <c r="F353" s="172">
        <f t="shared" si="91"/>
        <v>31.347999999999999</v>
      </c>
      <c r="G353" s="172">
        <f t="shared" si="91"/>
        <v>0</v>
      </c>
      <c r="H353" s="172">
        <f t="shared" si="91"/>
        <v>33.97</v>
      </c>
      <c r="I353" s="172">
        <f t="shared" si="91"/>
        <v>0</v>
      </c>
      <c r="J353" s="172">
        <f t="shared" si="91"/>
        <v>36.35</v>
      </c>
      <c r="K353" s="172">
        <f t="shared" si="91"/>
        <v>0</v>
      </c>
      <c r="L353" s="172">
        <f t="shared" si="91"/>
        <v>39.048999999999999</v>
      </c>
      <c r="M353" s="148">
        <v>0</v>
      </c>
      <c r="N353" s="172">
        <f t="shared" si="90"/>
        <v>169.56700000000001</v>
      </c>
      <c r="O353" s="172">
        <f t="shared" si="90"/>
        <v>0</v>
      </c>
    </row>
    <row r="354" spans="1:15" s="109" customFormat="1" outlineLevel="1">
      <c r="A354" s="143" t="s">
        <v>633</v>
      </c>
      <c r="B354" s="114" t="s">
        <v>620</v>
      </c>
      <c r="C354" s="118" t="s">
        <v>572</v>
      </c>
      <c r="D354" s="148">
        <v>0</v>
      </c>
      <c r="E354" s="148">
        <v>0</v>
      </c>
      <c r="F354" s="148">
        <v>0</v>
      </c>
      <c r="G354" s="148">
        <v>0</v>
      </c>
      <c r="H354" s="148">
        <v>0</v>
      </c>
      <c r="I354" s="148">
        <v>0</v>
      </c>
      <c r="J354" s="148">
        <v>0</v>
      </c>
      <c r="K354" s="148">
        <v>0</v>
      </c>
      <c r="L354" s="148">
        <v>0</v>
      </c>
      <c r="M354" s="148">
        <v>0</v>
      </c>
      <c r="N354" s="148">
        <v>0</v>
      </c>
      <c r="O354" s="148">
        <v>0</v>
      </c>
    </row>
    <row r="355" spans="1:15" outlineLevel="1">
      <c r="A355" s="143" t="s">
        <v>632</v>
      </c>
      <c r="B355" s="114" t="s">
        <v>1261</v>
      </c>
      <c r="C355" s="118" t="s">
        <v>572</v>
      </c>
      <c r="D355" s="148">
        <v>0</v>
      </c>
      <c r="E355" s="148">
        <v>0</v>
      </c>
      <c r="F355" s="148">
        <v>0</v>
      </c>
      <c r="G355" s="148">
        <v>0</v>
      </c>
      <c r="H355" s="148">
        <v>0</v>
      </c>
      <c r="I355" s="148">
        <v>0</v>
      </c>
      <c r="J355" s="148">
        <v>0</v>
      </c>
      <c r="K355" s="148">
        <v>0</v>
      </c>
      <c r="L355" s="148">
        <v>0</v>
      </c>
      <c r="M355" s="148">
        <v>0</v>
      </c>
      <c r="N355" s="148">
        <v>0</v>
      </c>
      <c r="O355" s="148">
        <v>0</v>
      </c>
    </row>
    <row r="356" spans="1:15" outlineLevel="1">
      <c r="A356" s="143" t="s">
        <v>631</v>
      </c>
      <c r="B356" s="114" t="s">
        <v>618</v>
      </c>
      <c r="C356" s="118" t="s">
        <v>572</v>
      </c>
      <c r="D356" s="148">
        <v>28.85</v>
      </c>
      <c r="E356" s="148">
        <v>0</v>
      </c>
      <c r="F356" s="148">
        <v>31.347999999999999</v>
      </c>
      <c r="G356" s="148">
        <v>0</v>
      </c>
      <c r="H356" s="148">
        <v>33.97</v>
      </c>
      <c r="I356" s="148">
        <v>0</v>
      </c>
      <c r="J356" s="148">
        <v>36.35</v>
      </c>
      <c r="K356" s="148">
        <v>0</v>
      </c>
      <c r="L356" s="148">
        <v>39.048999999999999</v>
      </c>
      <c r="M356" s="148">
        <v>0</v>
      </c>
      <c r="N356" s="172">
        <f t="shared" ref="N356:O356" si="92">D356+F356+H356+J356+L356</f>
        <v>169.56700000000001</v>
      </c>
      <c r="O356" s="172">
        <f t="shared" si="92"/>
        <v>0</v>
      </c>
    </row>
    <row r="357" spans="1:15" outlineLevel="1">
      <c r="A357" s="143" t="s">
        <v>630</v>
      </c>
      <c r="B357" s="114" t="s">
        <v>1262</v>
      </c>
      <c r="C357" s="118" t="s">
        <v>572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 t="s">
        <v>521</v>
      </c>
      <c r="L357" s="90">
        <v>0</v>
      </c>
      <c r="M357" s="90" t="s">
        <v>521</v>
      </c>
      <c r="N357" s="90">
        <v>0</v>
      </c>
      <c r="O357" s="90" t="s">
        <v>521</v>
      </c>
    </row>
    <row r="358" spans="1:15" outlineLevel="1">
      <c r="A358" s="143" t="s">
        <v>629</v>
      </c>
      <c r="B358" s="114" t="s">
        <v>616</v>
      </c>
      <c r="C358" s="118" t="s">
        <v>572</v>
      </c>
      <c r="D358" s="90">
        <v>0</v>
      </c>
      <c r="E358" s="90">
        <v>0</v>
      </c>
      <c r="F358" s="90">
        <v>0</v>
      </c>
      <c r="G358" s="90">
        <v>0</v>
      </c>
      <c r="H358" s="90">
        <v>0</v>
      </c>
      <c r="I358" s="90">
        <v>0</v>
      </c>
      <c r="J358" s="90">
        <v>0</v>
      </c>
      <c r="K358" s="90">
        <v>0</v>
      </c>
      <c r="L358" s="90">
        <v>0</v>
      </c>
      <c r="M358" s="90">
        <v>0</v>
      </c>
      <c r="N358" s="90">
        <v>0</v>
      </c>
      <c r="O358" s="90" t="s">
        <v>521</v>
      </c>
    </row>
    <row r="359" spans="1:15" outlineLevel="1">
      <c r="A359" s="143" t="s">
        <v>628</v>
      </c>
      <c r="B359" s="114" t="s">
        <v>1170</v>
      </c>
      <c r="C359" s="118" t="s">
        <v>572</v>
      </c>
      <c r="D359" s="90">
        <v>0</v>
      </c>
      <c r="E359" s="90">
        <v>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 t="s">
        <v>521</v>
      </c>
      <c r="L359" s="90">
        <v>0</v>
      </c>
      <c r="M359" s="90" t="s">
        <v>521</v>
      </c>
      <c r="N359" s="90">
        <v>0</v>
      </c>
      <c r="O359" s="90" t="s">
        <v>521</v>
      </c>
    </row>
    <row r="360" spans="1:15" ht="31.5" outlineLevel="1">
      <c r="A360" s="143" t="s">
        <v>627</v>
      </c>
      <c r="B360" s="114" t="s">
        <v>1259</v>
      </c>
      <c r="C360" s="118" t="s">
        <v>572</v>
      </c>
      <c r="D360" s="90">
        <v>0</v>
      </c>
      <c r="E360" s="90">
        <v>0</v>
      </c>
      <c r="F360" s="90">
        <v>0</v>
      </c>
      <c r="G360" s="90">
        <v>0</v>
      </c>
      <c r="H360" s="90">
        <v>0</v>
      </c>
      <c r="I360" s="90">
        <v>0</v>
      </c>
      <c r="J360" s="90">
        <v>0</v>
      </c>
      <c r="K360" s="90" t="s">
        <v>521</v>
      </c>
      <c r="L360" s="90">
        <v>0</v>
      </c>
      <c r="M360" s="90" t="s">
        <v>521</v>
      </c>
      <c r="N360" s="90">
        <v>0</v>
      </c>
      <c r="O360" s="90" t="s">
        <v>521</v>
      </c>
    </row>
    <row r="361" spans="1:15" outlineLevel="1">
      <c r="A361" s="143" t="s">
        <v>626</v>
      </c>
      <c r="B361" s="118" t="s">
        <v>606</v>
      </c>
      <c r="C361" s="118" t="s">
        <v>572</v>
      </c>
      <c r="D361" s="90">
        <v>0</v>
      </c>
      <c r="E361" s="90">
        <v>0</v>
      </c>
      <c r="F361" s="90">
        <v>0</v>
      </c>
      <c r="G361" s="90">
        <v>0</v>
      </c>
      <c r="H361" s="90">
        <v>0</v>
      </c>
      <c r="I361" s="90">
        <v>0</v>
      </c>
      <c r="J361" s="90">
        <v>0</v>
      </c>
      <c r="K361" s="90" t="s">
        <v>521</v>
      </c>
      <c r="L361" s="90">
        <v>0</v>
      </c>
      <c r="M361" s="90" t="s">
        <v>521</v>
      </c>
      <c r="N361" s="90">
        <v>0</v>
      </c>
      <c r="O361" s="90" t="s">
        <v>521</v>
      </c>
    </row>
    <row r="362" spans="1:15" outlineLevel="1">
      <c r="A362" s="143" t="s">
        <v>625</v>
      </c>
      <c r="B362" s="118" t="s">
        <v>604</v>
      </c>
      <c r="C362" s="118" t="s">
        <v>572</v>
      </c>
      <c r="D362" s="90">
        <v>0</v>
      </c>
      <c r="E362" s="90">
        <v>0</v>
      </c>
      <c r="F362" s="90">
        <v>0</v>
      </c>
      <c r="G362" s="90">
        <v>0</v>
      </c>
      <c r="H362" s="90">
        <v>0</v>
      </c>
      <c r="I362" s="90">
        <v>0</v>
      </c>
      <c r="J362" s="90">
        <v>0</v>
      </c>
      <c r="K362" s="90" t="s">
        <v>521</v>
      </c>
      <c r="L362" s="90">
        <v>0</v>
      </c>
      <c r="M362" s="90" t="s">
        <v>521</v>
      </c>
      <c r="N362" s="90">
        <v>0</v>
      </c>
      <c r="O362" s="90" t="s">
        <v>521</v>
      </c>
    </row>
    <row r="363" spans="1:15">
      <c r="A363" s="143" t="s">
        <v>624</v>
      </c>
      <c r="B363" s="114" t="s">
        <v>1263</v>
      </c>
      <c r="C363" s="118" t="s">
        <v>572</v>
      </c>
      <c r="D363" s="90">
        <v>0</v>
      </c>
      <c r="E363" s="90">
        <v>0</v>
      </c>
      <c r="F363" s="90">
        <v>0</v>
      </c>
      <c r="G363" s="90">
        <v>0</v>
      </c>
      <c r="H363" s="90">
        <v>0</v>
      </c>
      <c r="I363" s="90">
        <v>0</v>
      </c>
      <c r="J363" s="90">
        <v>0</v>
      </c>
      <c r="K363" s="90" t="s">
        <v>521</v>
      </c>
      <c r="L363" s="90">
        <v>0</v>
      </c>
      <c r="M363" s="90" t="s">
        <v>521</v>
      </c>
      <c r="N363" s="90">
        <v>0</v>
      </c>
      <c r="O363" s="90" t="s">
        <v>521</v>
      </c>
    </row>
    <row r="364" spans="1:15">
      <c r="A364" s="143" t="s">
        <v>623</v>
      </c>
      <c r="B364" s="114" t="s">
        <v>622</v>
      </c>
      <c r="C364" s="118" t="s">
        <v>572</v>
      </c>
      <c r="D364" s="90">
        <v>0</v>
      </c>
      <c r="E364" s="90">
        <v>0</v>
      </c>
      <c r="F364" s="90">
        <v>0</v>
      </c>
      <c r="G364" s="90">
        <v>0</v>
      </c>
      <c r="H364" s="90">
        <v>0</v>
      </c>
      <c r="I364" s="90">
        <v>0</v>
      </c>
      <c r="J364" s="90">
        <v>0</v>
      </c>
      <c r="K364" s="90" t="s">
        <v>521</v>
      </c>
      <c r="L364" s="90">
        <v>0</v>
      </c>
      <c r="M364" s="90" t="s">
        <v>521</v>
      </c>
      <c r="N364" s="90">
        <v>0</v>
      </c>
      <c r="O364" s="90" t="s">
        <v>521</v>
      </c>
    </row>
    <row r="365" spans="1:15" outlineLevel="1">
      <c r="A365" s="143" t="s">
        <v>621</v>
      </c>
      <c r="B365" s="114" t="s">
        <v>620</v>
      </c>
      <c r="C365" s="118" t="s">
        <v>572</v>
      </c>
      <c r="D365" s="90">
        <v>0</v>
      </c>
      <c r="E365" s="90">
        <v>0</v>
      </c>
      <c r="F365" s="90">
        <v>0</v>
      </c>
      <c r="G365" s="90">
        <v>0</v>
      </c>
      <c r="H365" s="90">
        <v>0</v>
      </c>
      <c r="I365" s="90">
        <v>0</v>
      </c>
      <c r="J365" s="90">
        <v>0</v>
      </c>
      <c r="K365" s="90" t="s">
        <v>521</v>
      </c>
      <c r="L365" s="90">
        <v>0</v>
      </c>
      <c r="M365" s="90" t="s">
        <v>521</v>
      </c>
      <c r="N365" s="90">
        <v>0</v>
      </c>
      <c r="O365" s="90" t="s">
        <v>521</v>
      </c>
    </row>
    <row r="366" spans="1:15" outlineLevel="1">
      <c r="A366" s="143" t="s">
        <v>619</v>
      </c>
      <c r="B366" s="114" t="s">
        <v>1261</v>
      </c>
      <c r="C366" s="118" t="s">
        <v>572</v>
      </c>
      <c r="D366" s="90">
        <v>0</v>
      </c>
      <c r="E366" s="90">
        <v>0</v>
      </c>
      <c r="F366" s="90">
        <v>0</v>
      </c>
      <c r="G366" s="90">
        <v>0</v>
      </c>
      <c r="H366" s="90">
        <v>0</v>
      </c>
      <c r="I366" s="90">
        <v>0</v>
      </c>
      <c r="J366" s="90">
        <v>0</v>
      </c>
      <c r="K366" s="90" t="s">
        <v>521</v>
      </c>
      <c r="L366" s="90">
        <v>0</v>
      </c>
      <c r="M366" s="90" t="s">
        <v>521</v>
      </c>
      <c r="N366" s="90">
        <v>0</v>
      </c>
      <c r="O366" s="90" t="s">
        <v>521</v>
      </c>
    </row>
    <row r="367" spans="1:15" s="109" customFormat="1" outlineLevel="1">
      <c r="A367" s="143" t="s">
        <v>617</v>
      </c>
      <c r="B367" s="114" t="s">
        <v>618</v>
      </c>
      <c r="C367" s="118" t="s">
        <v>572</v>
      </c>
      <c r="D367" s="90">
        <v>0</v>
      </c>
      <c r="E367" s="90">
        <v>0</v>
      </c>
      <c r="F367" s="90">
        <v>0</v>
      </c>
      <c r="G367" s="90">
        <v>0</v>
      </c>
      <c r="H367" s="90">
        <v>0</v>
      </c>
      <c r="I367" s="90">
        <v>0</v>
      </c>
      <c r="J367" s="90">
        <v>0</v>
      </c>
      <c r="K367" s="90" t="s">
        <v>521</v>
      </c>
      <c r="L367" s="90">
        <v>0</v>
      </c>
      <c r="M367" s="90" t="s">
        <v>521</v>
      </c>
      <c r="N367" s="90">
        <v>0</v>
      </c>
      <c r="O367" s="90" t="s">
        <v>521</v>
      </c>
    </row>
    <row r="368" spans="1:15" outlineLevel="1">
      <c r="A368" s="143" t="s">
        <v>615</v>
      </c>
      <c r="B368" s="114" t="s">
        <v>1262</v>
      </c>
      <c r="C368" s="118" t="s">
        <v>572</v>
      </c>
      <c r="D368" s="90">
        <v>0</v>
      </c>
      <c r="E368" s="90">
        <v>0</v>
      </c>
      <c r="F368" s="90">
        <v>0</v>
      </c>
      <c r="G368" s="90">
        <v>0</v>
      </c>
      <c r="H368" s="90">
        <v>0</v>
      </c>
      <c r="I368" s="90">
        <v>0</v>
      </c>
      <c r="J368" s="90">
        <v>0</v>
      </c>
      <c r="K368" s="90" t="s">
        <v>521</v>
      </c>
      <c r="L368" s="90">
        <v>0</v>
      </c>
      <c r="M368" s="90" t="s">
        <v>521</v>
      </c>
      <c r="N368" s="90">
        <v>0</v>
      </c>
      <c r="O368" s="90" t="s">
        <v>521</v>
      </c>
    </row>
    <row r="369" spans="1:15" outlineLevel="1">
      <c r="A369" s="143" t="s">
        <v>613</v>
      </c>
      <c r="B369" s="114" t="s">
        <v>616</v>
      </c>
      <c r="C369" s="118" t="s">
        <v>572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0</v>
      </c>
      <c r="J369" s="90">
        <v>0</v>
      </c>
      <c r="K369" s="90" t="s">
        <v>521</v>
      </c>
      <c r="L369" s="90">
        <v>0</v>
      </c>
      <c r="M369" s="90" t="s">
        <v>521</v>
      </c>
      <c r="N369" s="90">
        <v>0</v>
      </c>
      <c r="O369" s="90" t="s">
        <v>521</v>
      </c>
    </row>
    <row r="370" spans="1:15" outlineLevel="1">
      <c r="A370" s="143" t="s">
        <v>611</v>
      </c>
      <c r="B370" s="114" t="s">
        <v>1170</v>
      </c>
      <c r="C370" s="118" t="s">
        <v>572</v>
      </c>
      <c r="D370" s="90">
        <v>0</v>
      </c>
      <c r="E370" s="90">
        <v>0</v>
      </c>
      <c r="F370" s="90">
        <v>0</v>
      </c>
      <c r="G370" s="90">
        <v>0</v>
      </c>
      <c r="H370" s="90">
        <v>0</v>
      </c>
      <c r="I370" s="90">
        <v>0</v>
      </c>
      <c r="J370" s="90">
        <v>0</v>
      </c>
      <c r="K370" s="90" t="s">
        <v>521</v>
      </c>
      <c r="L370" s="90">
        <v>0</v>
      </c>
      <c r="M370" s="90" t="s">
        <v>521</v>
      </c>
      <c r="N370" s="90">
        <v>0</v>
      </c>
      <c r="O370" s="90" t="s">
        <v>521</v>
      </c>
    </row>
    <row r="371" spans="1:15" ht="31.5" outlineLevel="1">
      <c r="A371" s="143" t="s">
        <v>609</v>
      </c>
      <c r="B371" s="114" t="s">
        <v>608</v>
      </c>
      <c r="C371" s="118" t="s">
        <v>572</v>
      </c>
      <c r="D371" s="90">
        <v>0</v>
      </c>
      <c r="E371" s="90">
        <v>0</v>
      </c>
      <c r="F371" s="90">
        <v>0</v>
      </c>
      <c r="G371" s="90">
        <v>0</v>
      </c>
      <c r="H371" s="90">
        <v>0</v>
      </c>
      <c r="I371" s="90">
        <v>0</v>
      </c>
      <c r="J371" s="90">
        <v>0</v>
      </c>
      <c r="K371" s="90" t="s">
        <v>521</v>
      </c>
      <c r="L371" s="90">
        <v>0</v>
      </c>
      <c r="M371" s="90" t="s">
        <v>521</v>
      </c>
      <c r="N371" s="90">
        <v>0</v>
      </c>
      <c r="O371" s="90" t="s">
        <v>521</v>
      </c>
    </row>
    <row r="372" spans="1:15" outlineLevel="1">
      <c r="A372" s="143" t="s">
        <v>607</v>
      </c>
      <c r="B372" s="118" t="s">
        <v>606</v>
      </c>
      <c r="C372" s="118" t="s">
        <v>572</v>
      </c>
      <c r="D372" s="90">
        <v>0</v>
      </c>
      <c r="E372" s="90">
        <v>0</v>
      </c>
      <c r="F372" s="90">
        <v>0</v>
      </c>
      <c r="G372" s="90">
        <v>0</v>
      </c>
      <c r="H372" s="90">
        <v>0</v>
      </c>
      <c r="I372" s="90">
        <v>0</v>
      </c>
      <c r="J372" s="90">
        <v>0</v>
      </c>
      <c r="K372" s="90" t="s">
        <v>521</v>
      </c>
      <c r="L372" s="90">
        <v>0</v>
      </c>
      <c r="M372" s="90" t="s">
        <v>521</v>
      </c>
      <c r="N372" s="90">
        <v>0</v>
      </c>
      <c r="O372" s="90" t="s">
        <v>521</v>
      </c>
    </row>
    <row r="373" spans="1:15" outlineLevel="1">
      <c r="A373" s="143" t="s">
        <v>605</v>
      </c>
      <c r="B373" s="118" t="s">
        <v>604</v>
      </c>
      <c r="C373" s="118" t="s">
        <v>572</v>
      </c>
      <c r="D373" s="90">
        <v>0</v>
      </c>
      <c r="E373" s="90">
        <v>0</v>
      </c>
      <c r="F373" s="90">
        <v>0</v>
      </c>
      <c r="G373" s="90">
        <v>0</v>
      </c>
      <c r="H373" s="90" t="s">
        <v>521</v>
      </c>
      <c r="I373" s="90" t="s">
        <v>521</v>
      </c>
      <c r="J373" s="90">
        <v>0</v>
      </c>
      <c r="K373" s="90" t="s">
        <v>521</v>
      </c>
      <c r="L373" s="90">
        <v>0</v>
      </c>
      <c r="M373" s="90" t="s">
        <v>521</v>
      </c>
      <c r="N373" s="90">
        <v>0</v>
      </c>
      <c r="O373" s="90" t="s">
        <v>521</v>
      </c>
    </row>
    <row r="374" spans="1:15">
      <c r="A374" s="143" t="s">
        <v>603</v>
      </c>
      <c r="B374" s="113" t="s">
        <v>602</v>
      </c>
      <c r="C374" s="118" t="s">
        <v>572</v>
      </c>
      <c r="D374" s="90">
        <v>0</v>
      </c>
      <c r="E374" s="90">
        <v>0</v>
      </c>
      <c r="F374" s="90">
        <v>0</v>
      </c>
      <c r="G374" s="90">
        <v>0</v>
      </c>
      <c r="H374" s="90" t="s">
        <v>521</v>
      </c>
      <c r="I374" s="90" t="s">
        <v>521</v>
      </c>
      <c r="J374" s="90" t="s">
        <v>521</v>
      </c>
      <c r="K374" s="90" t="s">
        <v>521</v>
      </c>
      <c r="L374" s="90" t="s">
        <v>521</v>
      </c>
      <c r="M374" s="90" t="s">
        <v>521</v>
      </c>
      <c r="N374" s="90" t="s">
        <v>521</v>
      </c>
      <c r="O374" s="89" t="s">
        <v>521</v>
      </c>
    </row>
    <row r="375" spans="1:15">
      <c r="A375" s="143" t="s">
        <v>601</v>
      </c>
      <c r="B375" s="113" t="s">
        <v>600</v>
      </c>
      <c r="C375" s="118" t="s">
        <v>572</v>
      </c>
      <c r="D375" s="148">
        <v>0</v>
      </c>
      <c r="E375" s="148">
        <v>0</v>
      </c>
      <c r="F375" s="148">
        <v>0</v>
      </c>
      <c r="G375" s="148">
        <v>0</v>
      </c>
      <c r="H375" s="148">
        <v>0</v>
      </c>
      <c r="I375" s="148">
        <v>0</v>
      </c>
      <c r="J375" s="148">
        <v>0</v>
      </c>
      <c r="K375" s="148">
        <v>0</v>
      </c>
      <c r="L375" s="148">
        <v>0</v>
      </c>
      <c r="M375" s="174">
        <v>0.51300000000000001</v>
      </c>
      <c r="N375" s="171">
        <f t="shared" ref="N375" si="93">D375+F375+H375+J375+L375</f>
        <v>0</v>
      </c>
      <c r="O375" s="171">
        <f t="shared" ref="O375" si="94">E375+G375+I375+K375+M375</f>
        <v>0.51300000000000001</v>
      </c>
    </row>
    <row r="376" spans="1:15">
      <c r="A376" s="143" t="s">
        <v>599</v>
      </c>
      <c r="B376" s="114" t="s">
        <v>1264</v>
      </c>
      <c r="C376" s="118" t="s">
        <v>572</v>
      </c>
      <c r="D376" s="90">
        <v>0</v>
      </c>
      <c r="E376" s="90">
        <v>0</v>
      </c>
      <c r="F376" s="90">
        <v>0</v>
      </c>
      <c r="G376" s="90">
        <v>0</v>
      </c>
      <c r="H376" s="90">
        <v>0</v>
      </c>
      <c r="I376" s="90">
        <v>0</v>
      </c>
      <c r="J376" s="90">
        <v>0</v>
      </c>
      <c r="K376" s="90" t="s">
        <v>521</v>
      </c>
      <c r="L376" s="90">
        <v>0</v>
      </c>
      <c r="M376" s="90" t="s">
        <v>521</v>
      </c>
      <c r="N376" s="90">
        <v>0</v>
      </c>
      <c r="O376" s="90" t="s">
        <v>521</v>
      </c>
    </row>
    <row r="377" spans="1:15">
      <c r="A377" s="143" t="s">
        <v>598</v>
      </c>
      <c r="B377" s="114" t="s">
        <v>597</v>
      </c>
      <c r="C377" s="118" t="s">
        <v>572</v>
      </c>
      <c r="D377" s="90">
        <v>0</v>
      </c>
      <c r="E377" s="90">
        <v>0</v>
      </c>
      <c r="F377" s="90">
        <v>0</v>
      </c>
      <c r="G377" s="90">
        <v>0</v>
      </c>
      <c r="H377" s="90">
        <v>0</v>
      </c>
      <c r="I377" s="90">
        <v>0</v>
      </c>
      <c r="J377" s="90">
        <v>0</v>
      </c>
      <c r="K377" s="90" t="s">
        <v>521</v>
      </c>
      <c r="L377" s="90">
        <v>0</v>
      </c>
      <c r="M377" s="90" t="s">
        <v>521</v>
      </c>
      <c r="N377" s="90">
        <v>0</v>
      </c>
      <c r="O377" s="90" t="s">
        <v>521</v>
      </c>
    </row>
    <row r="378" spans="1:15">
      <c r="A378" s="141" t="s">
        <v>596</v>
      </c>
      <c r="B378" s="147" t="s">
        <v>595</v>
      </c>
      <c r="C378" s="142" t="s">
        <v>572</v>
      </c>
      <c r="D378" s="89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 t="s">
        <v>521</v>
      </c>
      <c r="L378" s="89">
        <v>0</v>
      </c>
      <c r="M378" s="89" t="s">
        <v>521</v>
      </c>
      <c r="N378" s="90">
        <v>0</v>
      </c>
      <c r="O378" s="89" t="s">
        <v>521</v>
      </c>
    </row>
    <row r="379" spans="1:15">
      <c r="A379" s="143" t="s">
        <v>594</v>
      </c>
      <c r="B379" s="113" t="s">
        <v>593</v>
      </c>
      <c r="C379" s="118" t="s">
        <v>572</v>
      </c>
      <c r="D379" s="90">
        <v>0</v>
      </c>
      <c r="E379" s="90">
        <v>0</v>
      </c>
      <c r="F379" s="90">
        <v>0</v>
      </c>
      <c r="G379" s="90">
        <v>0</v>
      </c>
      <c r="H379" s="90">
        <v>0</v>
      </c>
      <c r="I379" s="90">
        <v>0</v>
      </c>
      <c r="J379" s="90">
        <v>0</v>
      </c>
      <c r="K379" s="90" t="s">
        <v>521</v>
      </c>
      <c r="L379" s="90">
        <v>0</v>
      </c>
      <c r="M379" s="90" t="s">
        <v>521</v>
      </c>
      <c r="N379" s="90">
        <v>0</v>
      </c>
      <c r="O379" s="90" t="s">
        <v>521</v>
      </c>
    </row>
    <row r="380" spans="1:15">
      <c r="A380" s="143" t="s">
        <v>592</v>
      </c>
      <c r="B380" s="113" t="s">
        <v>591</v>
      </c>
      <c r="C380" s="118" t="s">
        <v>572</v>
      </c>
      <c r="D380" s="90">
        <v>0</v>
      </c>
      <c r="E380" s="90">
        <v>0</v>
      </c>
      <c r="F380" s="90">
        <v>0</v>
      </c>
      <c r="G380" s="90">
        <v>0</v>
      </c>
      <c r="H380" s="90">
        <v>0</v>
      </c>
      <c r="I380" s="90">
        <v>0</v>
      </c>
      <c r="J380" s="90">
        <v>0</v>
      </c>
      <c r="K380" s="90" t="s">
        <v>521</v>
      </c>
      <c r="L380" s="90">
        <v>0</v>
      </c>
      <c r="M380" s="90" t="s">
        <v>521</v>
      </c>
      <c r="N380" s="90">
        <v>0</v>
      </c>
      <c r="O380" s="90" t="s">
        <v>521</v>
      </c>
    </row>
    <row r="381" spans="1:15">
      <c r="A381" s="143" t="s">
        <v>590</v>
      </c>
      <c r="B381" s="113" t="s">
        <v>589</v>
      </c>
      <c r="C381" s="118" t="s">
        <v>572</v>
      </c>
      <c r="D381" s="90">
        <v>0</v>
      </c>
      <c r="E381" s="90">
        <v>0</v>
      </c>
      <c r="F381" s="90">
        <v>0</v>
      </c>
      <c r="G381" s="90">
        <v>0</v>
      </c>
      <c r="H381" s="90">
        <v>0</v>
      </c>
      <c r="I381" s="90">
        <v>0</v>
      </c>
      <c r="J381" s="90">
        <v>0</v>
      </c>
      <c r="K381" s="90" t="s">
        <v>521</v>
      </c>
      <c r="L381" s="90">
        <v>0</v>
      </c>
      <c r="M381" s="90" t="s">
        <v>521</v>
      </c>
      <c r="N381" s="90">
        <v>0</v>
      </c>
      <c r="O381" s="90" t="s">
        <v>521</v>
      </c>
    </row>
    <row r="382" spans="1:15">
      <c r="A382" s="143" t="s">
        <v>588</v>
      </c>
      <c r="B382" s="113" t="s">
        <v>587</v>
      </c>
      <c r="C382" s="118" t="s">
        <v>572</v>
      </c>
      <c r="D382" s="90">
        <v>0</v>
      </c>
      <c r="E382" s="90">
        <v>0</v>
      </c>
      <c r="F382" s="90">
        <v>0</v>
      </c>
      <c r="G382" s="90">
        <v>0</v>
      </c>
      <c r="H382" s="90">
        <v>0</v>
      </c>
      <c r="I382" s="90">
        <v>0</v>
      </c>
      <c r="J382" s="90">
        <v>0</v>
      </c>
      <c r="K382" s="90" t="s">
        <v>521</v>
      </c>
      <c r="L382" s="90">
        <v>0</v>
      </c>
      <c r="M382" s="90" t="s">
        <v>521</v>
      </c>
      <c r="N382" s="90">
        <v>0</v>
      </c>
      <c r="O382" s="90" t="s">
        <v>521</v>
      </c>
    </row>
    <row r="383" spans="1:15">
      <c r="A383" s="143" t="s">
        <v>586</v>
      </c>
      <c r="B383" s="113" t="s">
        <v>585</v>
      </c>
      <c r="C383" s="118" t="s">
        <v>572</v>
      </c>
      <c r="D383" s="90">
        <v>0</v>
      </c>
      <c r="E383" s="90">
        <v>0</v>
      </c>
      <c r="F383" s="90">
        <v>0</v>
      </c>
      <c r="G383" s="90">
        <v>0</v>
      </c>
      <c r="H383" s="90">
        <v>0</v>
      </c>
      <c r="I383" s="90">
        <v>0</v>
      </c>
      <c r="J383" s="90">
        <v>0</v>
      </c>
      <c r="K383" s="90" t="s">
        <v>521</v>
      </c>
      <c r="L383" s="90">
        <v>0</v>
      </c>
      <c r="M383" s="90" t="s">
        <v>521</v>
      </c>
      <c r="N383" s="90">
        <v>0</v>
      </c>
      <c r="O383" s="90" t="s">
        <v>521</v>
      </c>
    </row>
    <row r="384" spans="1:15" outlineLevel="1">
      <c r="A384" s="143" t="s">
        <v>584</v>
      </c>
      <c r="B384" s="114" t="s">
        <v>583</v>
      </c>
      <c r="C384" s="118" t="s">
        <v>572</v>
      </c>
      <c r="D384" s="90">
        <v>0</v>
      </c>
      <c r="E384" s="90">
        <v>0</v>
      </c>
      <c r="F384" s="90">
        <v>0</v>
      </c>
      <c r="G384" s="90">
        <v>0</v>
      </c>
      <c r="H384" s="90">
        <v>0</v>
      </c>
      <c r="I384" s="90">
        <v>0</v>
      </c>
      <c r="J384" s="90">
        <v>0</v>
      </c>
      <c r="K384" s="90" t="s">
        <v>521</v>
      </c>
      <c r="L384" s="90">
        <v>0</v>
      </c>
      <c r="M384" s="90" t="s">
        <v>521</v>
      </c>
      <c r="N384" s="90">
        <v>0</v>
      </c>
      <c r="O384" s="90" t="s">
        <v>521</v>
      </c>
    </row>
    <row r="385" spans="1:15" ht="31.5" outlineLevel="1">
      <c r="A385" s="143" t="s">
        <v>582</v>
      </c>
      <c r="B385" s="114" t="s">
        <v>581</v>
      </c>
      <c r="C385" s="118" t="s">
        <v>572</v>
      </c>
      <c r="D385" s="90">
        <v>0</v>
      </c>
      <c r="E385" s="90">
        <v>0</v>
      </c>
      <c r="F385" s="90">
        <v>0</v>
      </c>
      <c r="G385" s="90">
        <v>0</v>
      </c>
      <c r="H385" s="90">
        <v>0</v>
      </c>
      <c r="I385" s="90">
        <v>0</v>
      </c>
      <c r="J385" s="90">
        <v>0</v>
      </c>
      <c r="K385" s="90" t="s">
        <v>521</v>
      </c>
      <c r="L385" s="90">
        <v>0</v>
      </c>
      <c r="M385" s="90" t="s">
        <v>521</v>
      </c>
      <c r="N385" s="90">
        <v>0</v>
      </c>
      <c r="O385" s="90" t="s">
        <v>521</v>
      </c>
    </row>
    <row r="386" spans="1:15" ht="31.5" outlineLevel="1">
      <c r="A386" s="143" t="s">
        <v>580</v>
      </c>
      <c r="B386" s="114" t="s">
        <v>579</v>
      </c>
      <c r="C386" s="118" t="s">
        <v>572</v>
      </c>
      <c r="D386" s="90">
        <v>0</v>
      </c>
      <c r="E386" s="90">
        <v>0</v>
      </c>
      <c r="F386" s="90">
        <v>0</v>
      </c>
      <c r="G386" s="90">
        <v>0</v>
      </c>
      <c r="H386" s="90">
        <v>0</v>
      </c>
      <c r="I386" s="90">
        <v>0</v>
      </c>
      <c r="J386" s="90">
        <v>0</v>
      </c>
      <c r="K386" s="90" t="s">
        <v>521</v>
      </c>
      <c r="L386" s="90">
        <v>0</v>
      </c>
      <c r="M386" s="90" t="s">
        <v>521</v>
      </c>
      <c r="N386" s="90">
        <v>0</v>
      </c>
      <c r="O386" s="90" t="s">
        <v>521</v>
      </c>
    </row>
    <row r="387" spans="1:15" ht="31.5" outlineLevel="1">
      <c r="A387" s="143" t="s">
        <v>578</v>
      </c>
      <c r="B387" s="114" t="s">
        <v>577</v>
      </c>
      <c r="C387" s="118" t="s">
        <v>572</v>
      </c>
      <c r="D387" s="90">
        <v>0</v>
      </c>
      <c r="E387" s="90">
        <v>0</v>
      </c>
      <c r="F387" s="90">
        <v>0</v>
      </c>
      <c r="G387" s="90">
        <v>0</v>
      </c>
      <c r="H387" s="90">
        <v>0</v>
      </c>
      <c r="I387" s="90">
        <v>0</v>
      </c>
      <c r="J387" s="90">
        <v>0</v>
      </c>
      <c r="K387" s="90" t="s">
        <v>521</v>
      </c>
      <c r="L387" s="90">
        <v>0</v>
      </c>
      <c r="M387" s="90" t="s">
        <v>521</v>
      </c>
      <c r="N387" s="90">
        <v>0</v>
      </c>
      <c r="O387" s="90" t="s">
        <v>521</v>
      </c>
    </row>
    <row r="388" spans="1:15">
      <c r="A388" s="143" t="s">
        <v>576</v>
      </c>
      <c r="B388" s="113" t="s">
        <v>575</v>
      </c>
      <c r="C388" s="118" t="s">
        <v>572</v>
      </c>
      <c r="D388" s="90">
        <v>0</v>
      </c>
      <c r="E388" s="90">
        <v>0</v>
      </c>
      <c r="F388" s="90">
        <v>0</v>
      </c>
      <c r="G388" s="90">
        <v>0</v>
      </c>
      <c r="H388" s="90">
        <v>0</v>
      </c>
      <c r="I388" s="90">
        <v>0</v>
      </c>
      <c r="J388" s="90">
        <v>0</v>
      </c>
      <c r="K388" s="90" t="s">
        <v>521</v>
      </c>
      <c r="L388" s="90">
        <v>0</v>
      </c>
      <c r="M388" s="90" t="s">
        <v>521</v>
      </c>
      <c r="N388" s="90">
        <v>0</v>
      </c>
      <c r="O388" s="90" t="s">
        <v>521</v>
      </c>
    </row>
    <row r="389" spans="1:15">
      <c r="A389" s="143" t="s">
        <v>574</v>
      </c>
      <c r="B389" s="113" t="s">
        <v>573</v>
      </c>
      <c r="C389" s="118" t="s">
        <v>572</v>
      </c>
      <c r="D389" s="90">
        <v>0</v>
      </c>
      <c r="E389" s="90">
        <v>0</v>
      </c>
      <c r="F389" s="90">
        <v>0</v>
      </c>
      <c r="G389" s="90">
        <v>0</v>
      </c>
      <c r="H389" s="90">
        <v>0</v>
      </c>
      <c r="I389" s="90">
        <v>0</v>
      </c>
      <c r="J389" s="90">
        <v>0</v>
      </c>
      <c r="K389" s="90" t="s">
        <v>521</v>
      </c>
      <c r="L389" s="90">
        <v>0</v>
      </c>
      <c r="M389" s="90" t="s">
        <v>521</v>
      </c>
      <c r="N389" s="90">
        <v>0</v>
      </c>
      <c r="O389" s="90" t="s">
        <v>521</v>
      </c>
    </row>
    <row r="390" spans="1:15" s="59" customFormat="1">
      <c r="A390" s="143" t="s">
        <v>961</v>
      </c>
      <c r="B390" s="113" t="s">
        <v>1142</v>
      </c>
      <c r="C390" s="118" t="s">
        <v>521</v>
      </c>
      <c r="D390" s="118"/>
      <c r="E390" s="118"/>
      <c r="F390" s="118" t="s">
        <v>521</v>
      </c>
      <c r="G390" s="118" t="s">
        <v>521</v>
      </c>
      <c r="H390" s="118" t="s">
        <v>521</v>
      </c>
      <c r="I390" s="118" t="s">
        <v>521</v>
      </c>
      <c r="J390" s="118" t="s">
        <v>521</v>
      </c>
      <c r="K390" s="118" t="s">
        <v>521</v>
      </c>
      <c r="L390" s="118" t="s">
        <v>521</v>
      </c>
      <c r="M390" s="118" t="s">
        <v>521</v>
      </c>
      <c r="N390" s="118" t="s">
        <v>521</v>
      </c>
      <c r="O390" s="118" t="s">
        <v>521</v>
      </c>
    </row>
    <row r="391" spans="1:15" ht="51" customHeight="1">
      <c r="A391" s="175" t="s">
        <v>959</v>
      </c>
      <c r="B391" s="121" t="s">
        <v>1268</v>
      </c>
      <c r="C391" s="118" t="s">
        <v>572</v>
      </c>
      <c r="D391" s="148">
        <f>13.928+1.128</f>
        <v>15.056000000000001</v>
      </c>
      <c r="E391" s="176">
        <v>0</v>
      </c>
      <c r="F391" s="148">
        <v>12</v>
      </c>
      <c r="G391" s="148">
        <v>0</v>
      </c>
      <c r="H391" s="148">
        <v>12</v>
      </c>
      <c r="I391" s="148">
        <v>0</v>
      </c>
      <c r="J391" s="148">
        <v>12</v>
      </c>
      <c r="K391" s="148">
        <v>0</v>
      </c>
      <c r="L391" s="148">
        <v>12</v>
      </c>
      <c r="M391" s="148">
        <v>0</v>
      </c>
      <c r="N391" s="177">
        <f>D391+F391+H391+J391+L391</f>
        <v>63.055999999999997</v>
      </c>
      <c r="O391" s="177">
        <f>E391+G391+I391+K391+M391</f>
        <v>0</v>
      </c>
    </row>
    <row r="392" spans="1:15">
      <c r="A392" s="175" t="s">
        <v>1265</v>
      </c>
      <c r="B392" s="114" t="s">
        <v>1272</v>
      </c>
      <c r="C392" s="118" t="s">
        <v>572</v>
      </c>
      <c r="D392" s="90">
        <v>0</v>
      </c>
      <c r="E392" s="90">
        <v>0</v>
      </c>
      <c r="F392" s="90">
        <v>0</v>
      </c>
      <c r="G392" s="90">
        <v>0</v>
      </c>
      <c r="H392" s="90">
        <v>0</v>
      </c>
      <c r="I392" s="90">
        <v>0</v>
      </c>
      <c r="J392" s="90">
        <v>0</v>
      </c>
      <c r="K392" s="90" t="s">
        <v>521</v>
      </c>
      <c r="L392" s="90">
        <v>0</v>
      </c>
      <c r="M392" s="90" t="s">
        <v>1283</v>
      </c>
      <c r="N392" s="90">
        <v>0</v>
      </c>
      <c r="O392" s="90" t="s">
        <v>521</v>
      </c>
    </row>
    <row r="393" spans="1:15" ht="31.5">
      <c r="A393" s="175" t="s">
        <v>1266</v>
      </c>
      <c r="B393" s="114" t="s">
        <v>1271</v>
      </c>
      <c r="C393" s="118" t="s">
        <v>572</v>
      </c>
      <c r="D393" s="90">
        <v>0</v>
      </c>
      <c r="E393" s="90">
        <v>0</v>
      </c>
      <c r="F393" s="90">
        <v>0</v>
      </c>
      <c r="G393" s="90">
        <v>0</v>
      </c>
      <c r="H393" s="90">
        <v>0</v>
      </c>
      <c r="I393" s="90">
        <v>0</v>
      </c>
      <c r="J393" s="90">
        <v>0</v>
      </c>
      <c r="K393" s="90" t="s">
        <v>521</v>
      </c>
      <c r="L393" s="90">
        <v>0</v>
      </c>
      <c r="M393" s="90" t="s">
        <v>521</v>
      </c>
      <c r="N393" s="90">
        <v>0</v>
      </c>
      <c r="O393" s="90" t="s">
        <v>521</v>
      </c>
    </row>
    <row r="394" spans="1:15" ht="18.75" customHeight="1">
      <c r="A394" s="175" t="s">
        <v>1267</v>
      </c>
      <c r="B394" s="114" t="s">
        <v>1270</v>
      </c>
      <c r="C394" s="118" t="s">
        <v>572</v>
      </c>
      <c r="D394" s="90">
        <v>0</v>
      </c>
      <c r="E394" s="90">
        <v>0</v>
      </c>
      <c r="F394" s="90">
        <v>0</v>
      </c>
      <c r="G394" s="90">
        <v>0</v>
      </c>
      <c r="H394" s="90">
        <v>0</v>
      </c>
      <c r="I394" s="90">
        <v>0</v>
      </c>
      <c r="J394" s="90">
        <v>0</v>
      </c>
      <c r="K394" s="90" t="s">
        <v>521</v>
      </c>
      <c r="L394" s="90">
        <v>0</v>
      </c>
      <c r="M394" s="90" t="s">
        <v>521</v>
      </c>
      <c r="N394" s="90">
        <v>0</v>
      </c>
      <c r="O394" s="90" t="s">
        <v>521</v>
      </c>
    </row>
    <row r="395" spans="1:15" ht="33" customHeight="1">
      <c r="A395" s="175" t="s">
        <v>958</v>
      </c>
      <c r="B395" s="121" t="s">
        <v>1269</v>
      </c>
      <c r="C395" s="118" t="s">
        <v>572</v>
      </c>
      <c r="D395" s="114" t="s">
        <v>521</v>
      </c>
      <c r="E395" s="114" t="s">
        <v>521</v>
      </c>
      <c r="F395" s="114" t="s">
        <v>521</v>
      </c>
      <c r="G395" s="114" t="s">
        <v>521</v>
      </c>
      <c r="H395" s="114" t="s">
        <v>521</v>
      </c>
      <c r="I395" s="114" t="s">
        <v>521</v>
      </c>
      <c r="J395" s="114" t="s">
        <v>521</v>
      </c>
      <c r="K395" s="114" t="s">
        <v>521</v>
      </c>
      <c r="L395" s="114" t="s">
        <v>521</v>
      </c>
      <c r="M395" s="114" t="s">
        <v>521</v>
      </c>
      <c r="N395" s="114" t="s">
        <v>521</v>
      </c>
      <c r="O395" s="114" t="s">
        <v>521</v>
      </c>
    </row>
    <row r="396" spans="1:15">
      <c r="A396" s="175" t="s">
        <v>1273</v>
      </c>
      <c r="B396" s="114" t="s">
        <v>1278</v>
      </c>
      <c r="C396" s="118" t="s">
        <v>572</v>
      </c>
      <c r="D396" s="90">
        <v>0</v>
      </c>
      <c r="E396" s="149">
        <v>0</v>
      </c>
      <c r="F396" s="90">
        <v>0</v>
      </c>
      <c r="G396" s="90">
        <v>0</v>
      </c>
      <c r="H396" s="90">
        <v>0</v>
      </c>
      <c r="I396" s="90">
        <v>0</v>
      </c>
      <c r="J396" s="90">
        <v>0</v>
      </c>
      <c r="K396" s="90" t="s">
        <v>521</v>
      </c>
      <c r="L396" s="90">
        <v>0</v>
      </c>
      <c r="M396" s="90" t="s">
        <v>521</v>
      </c>
      <c r="N396" s="90">
        <v>0</v>
      </c>
      <c r="O396" s="90" t="s">
        <v>521</v>
      </c>
    </row>
    <row r="397" spans="1:15">
      <c r="A397" s="175" t="s">
        <v>1274</v>
      </c>
      <c r="B397" s="114" t="s">
        <v>1277</v>
      </c>
      <c r="C397" s="118" t="s">
        <v>572</v>
      </c>
      <c r="D397" s="90">
        <v>0</v>
      </c>
      <c r="E397" s="90">
        <v>0</v>
      </c>
      <c r="F397" s="90">
        <v>0</v>
      </c>
      <c r="G397" s="90">
        <v>0</v>
      </c>
      <c r="H397" s="90">
        <v>0</v>
      </c>
      <c r="I397" s="90">
        <v>0</v>
      </c>
      <c r="J397" s="90">
        <v>0</v>
      </c>
      <c r="K397" s="90" t="s">
        <v>521</v>
      </c>
      <c r="L397" s="90">
        <v>0</v>
      </c>
      <c r="M397" s="90" t="s">
        <v>521</v>
      </c>
      <c r="N397" s="90">
        <v>0</v>
      </c>
      <c r="O397" s="90" t="s">
        <v>521</v>
      </c>
    </row>
    <row r="398" spans="1:15">
      <c r="A398" s="175" t="s">
        <v>1275</v>
      </c>
      <c r="B398" s="114" t="s">
        <v>1276</v>
      </c>
      <c r="C398" s="118" t="s">
        <v>572</v>
      </c>
      <c r="D398" s="90">
        <v>0</v>
      </c>
      <c r="E398" s="90">
        <v>0</v>
      </c>
      <c r="F398" s="90">
        <v>0</v>
      </c>
      <c r="G398" s="90">
        <v>0</v>
      </c>
      <c r="H398" s="90">
        <v>0</v>
      </c>
      <c r="I398" s="90" t="s">
        <v>521</v>
      </c>
      <c r="J398" s="90">
        <v>0</v>
      </c>
      <c r="K398" s="90" t="s">
        <v>521</v>
      </c>
      <c r="L398" s="90">
        <v>0</v>
      </c>
      <c r="M398" s="90" t="s">
        <v>521</v>
      </c>
      <c r="N398" s="90">
        <v>0</v>
      </c>
      <c r="O398" s="90" t="s">
        <v>521</v>
      </c>
    </row>
    <row r="399" spans="1:15">
      <c r="A399" s="128"/>
      <c r="C399" s="53"/>
    </row>
    <row r="400" spans="1:15">
      <c r="A400" s="128"/>
      <c r="C400" s="53"/>
    </row>
    <row r="401" spans="1:3">
      <c r="A401" s="128"/>
      <c r="C401" s="53"/>
    </row>
    <row r="407" spans="1:3" ht="43.5" customHeight="1">
      <c r="B407" s="115"/>
      <c r="C407" s="53"/>
    </row>
    <row r="408" spans="1:3">
      <c r="B408" s="115"/>
    </row>
  </sheetData>
  <mergeCells count="31"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19:N19"/>
    <mergeCell ref="A12:N13"/>
    <mergeCell ref="A15:N15"/>
    <mergeCell ref="A16:N16"/>
    <mergeCell ref="A17:N17"/>
    <mergeCell ref="A18:N18"/>
  </mergeCells>
  <pageMargins left="0.19685039370078741" right="0.19685039370078741" top="0.19685039370078741" bottom="0.19685039370078741" header="0" footer="0"/>
  <pageSetup paperSize="9" scale="50" fitToHeight="0" orientation="landscape" r:id="rId1"/>
  <rowBreaks count="1" manualBreakCount="1">
    <brk id="73" max="16383" man="1"/>
  </rowBreaks>
  <colBreaks count="1" manualBreakCount="1">
    <brk id="16" max="400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5" t="s">
        <v>1110</v>
      </c>
      <c r="J1" s="85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4" t="s">
        <v>537</v>
      </c>
      <c r="B38" s="99" t="s">
        <v>527</v>
      </c>
      <c r="C38" s="107">
        <v>0.9107731775680693</v>
      </c>
      <c r="D38" s="107">
        <v>1.0525786814060047</v>
      </c>
      <c r="E38" s="108">
        <v>0.96847194524781799</v>
      </c>
      <c r="F38" s="107">
        <v>0.97732894165141904</v>
      </c>
      <c r="G38" s="108">
        <v>0.97107129246716084</v>
      </c>
      <c r="H38" s="107">
        <v>1.0314463297120977</v>
      </c>
      <c r="I38" s="108">
        <v>0.99054339411020231</v>
      </c>
      <c r="J38" s="108"/>
      <c r="K38" s="107">
        <v>0.99299768907248764</v>
      </c>
      <c r="L38" s="107"/>
      <c r="M38" s="107">
        <v>0.99301352228540796</v>
      </c>
      <c r="N38" s="107"/>
      <c r="O38" s="107">
        <v>0.99301319410085653</v>
      </c>
      <c r="P38" s="107"/>
      <c r="Q38" s="107">
        <v>0.99301287357945522</v>
      </c>
      <c r="R38" s="91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206">
        <v>2015</v>
      </c>
      <c r="C1" s="206"/>
      <c r="D1" s="206"/>
      <c r="E1" s="206"/>
      <c r="F1" s="206"/>
      <c r="G1" s="206"/>
      <c r="H1" s="206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206">
        <v>2016</v>
      </c>
      <c r="C1" s="206"/>
      <c r="D1" s="206"/>
      <c r="E1" s="206"/>
      <c r="F1" s="206"/>
      <c r="G1" s="206"/>
      <c r="H1" s="206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206">
        <v>2015</v>
      </c>
      <c r="B1" s="206"/>
      <c r="C1" s="206"/>
      <c r="D1" s="206"/>
      <c r="E1" s="206"/>
      <c r="F1" s="206"/>
      <c r="G1" s="206"/>
      <c r="H1" s="206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206">
        <v>2016</v>
      </c>
      <c r="C1" s="206"/>
      <c r="D1" s="206"/>
      <c r="E1" s="206"/>
      <c r="F1" s="206"/>
      <c r="G1" s="206"/>
      <c r="H1" s="206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61" t="s">
        <v>999</v>
      </c>
      <c r="I1" s="61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92" t="s">
        <v>367</v>
      </c>
      <c r="B76" s="83">
        <v>8198.6319999999887</v>
      </c>
      <c r="C76" s="83">
        <v>8564.4199999999892</v>
      </c>
      <c r="D76" s="83">
        <v>16763.051999999978</v>
      </c>
      <c r="E76" s="83">
        <v>7711.5883559999602</v>
      </c>
      <c r="F76" s="83">
        <v>24474.640355999934</v>
      </c>
      <c r="G76" s="83">
        <v>9852.6829999999991</v>
      </c>
      <c r="H76" s="83">
        <v>34327.323355999935</v>
      </c>
      <c r="I76" s="83"/>
      <c r="J76" s="83">
        <v>36558.59937413998</v>
      </c>
      <c r="K76" s="83"/>
      <c r="L76" s="83">
        <v>38934.908333459032</v>
      </c>
      <c r="M76" s="83"/>
      <c r="N76" s="83">
        <v>41465.677375133935</v>
      </c>
      <c r="O76" s="83"/>
      <c r="P76" s="83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4"/>
      <c r="B1" s="75"/>
      <c r="C1" s="208" t="s">
        <v>1108</v>
      </c>
      <c r="D1" s="208"/>
      <c r="E1" s="208"/>
      <c r="F1" s="209"/>
      <c r="G1" s="210" t="s">
        <v>1107</v>
      </c>
      <c r="H1" s="208"/>
      <c r="I1" s="208"/>
      <c r="J1" s="208"/>
      <c r="K1" s="209"/>
      <c r="L1" s="76">
        <v>2017</v>
      </c>
      <c r="M1" s="207">
        <v>2017</v>
      </c>
      <c r="N1" s="207"/>
      <c r="O1" s="207"/>
      <c r="P1" s="207"/>
      <c r="Q1" s="79"/>
      <c r="R1" s="73"/>
      <c r="S1" s="73"/>
      <c r="T1" s="73"/>
      <c r="U1" s="73"/>
      <c r="V1" s="73"/>
      <c r="W1" s="73"/>
      <c r="X1" s="72"/>
    </row>
    <row r="2" spans="1:24">
      <c r="A2" s="71"/>
      <c r="B2" s="2" t="s">
        <v>1106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1106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1106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7" t="s">
        <v>100</v>
      </c>
      <c r="S2" s="77"/>
      <c r="T2" s="77" t="s">
        <v>101</v>
      </c>
      <c r="U2" s="77"/>
      <c r="V2" s="77" t="s">
        <v>102</v>
      </c>
      <c r="W2" s="80"/>
      <c r="X2" s="78" t="s">
        <v>103</v>
      </c>
    </row>
    <row r="3" spans="1:24">
      <c r="A3" s="67" t="s">
        <v>1105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81"/>
      <c r="X3" s="33">
        <v>93149.098910000001</v>
      </c>
    </row>
    <row r="4" spans="1:24">
      <c r="A4" s="66" t="s">
        <v>1104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8" t="s">
        <v>1103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81"/>
      <c r="X5" s="33">
        <v>426766.65302000003</v>
      </c>
    </row>
    <row r="6" spans="1:24">
      <c r="A6" s="68" t="s">
        <v>1102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81"/>
      <c r="X6" s="33">
        <v>91872.819929999998</v>
      </c>
    </row>
    <row r="7" spans="1:24">
      <c r="A7" s="67" t="s">
        <v>1101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7" t="s">
        <v>1100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81"/>
      <c r="X8" s="33"/>
    </row>
    <row r="9" spans="1:24">
      <c r="A9" s="67" t="s">
        <v>1099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81"/>
      <c r="X9" s="33">
        <v>1.5633699999999999</v>
      </c>
    </row>
    <row r="10" spans="1:24">
      <c r="A10" s="67" t="s">
        <v>1098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1"/>
      <c r="X10" s="33"/>
    </row>
    <row r="11" spans="1:24">
      <c r="A11" s="67" t="s">
        <v>1097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1"/>
      <c r="X11" s="33"/>
    </row>
    <row r="12" spans="1:24">
      <c r="A12" s="66" t="s">
        <v>1096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6" t="s">
        <v>1095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1"/>
      <c r="X13" s="33"/>
    </row>
    <row r="14" spans="1:24">
      <c r="A14" s="66" t="s">
        <v>1094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1"/>
      <c r="X14" s="33"/>
    </row>
    <row r="15" spans="1:24">
      <c r="A15" s="67" t="s">
        <v>1093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1"/>
      <c r="X15" s="33"/>
    </row>
    <row r="16" spans="1:24">
      <c r="A16" s="68" t="s">
        <v>1092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1"/>
      <c r="X16" s="33"/>
    </row>
    <row r="17" spans="1:24">
      <c r="A17" s="68" t="s">
        <v>1091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1"/>
      <c r="X17" s="33"/>
    </row>
    <row r="18" spans="1:24">
      <c r="A18" s="67" t="s">
        <v>1090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7" t="s">
        <v>1089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81"/>
      <c r="X19" s="33">
        <v>1658563.8565799999</v>
      </c>
    </row>
    <row r="20" spans="1:24">
      <c r="A20" s="66" t="s">
        <v>1088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6" t="s">
        <v>1087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81"/>
      <c r="X21" s="33">
        <v>30680.591559898101</v>
      </c>
    </row>
    <row r="22" spans="1:24">
      <c r="A22" s="67" t="s">
        <v>1086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1"/>
      <c r="X22" s="33"/>
    </row>
    <row r="23" spans="1:24">
      <c r="A23" s="67" t="s">
        <v>1085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81"/>
      <c r="X23" s="33">
        <v>19944.114890000001</v>
      </c>
    </row>
    <row r="24" spans="1:24">
      <c r="A24" s="67" t="s">
        <v>1084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81"/>
      <c r="X24" s="33"/>
    </row>
    <row r="25" spans="1:24">
      <c r="A25" s="67" t="s">
        <v>1083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1"/>
      <c r="X25" s="33"/>
    </row>
    <row r="26" spans="1:24" s="105" customFormat="1">
      <c r="A26" s="100" t="s">
        <v>1082</v>
      </c>
      <c r="B26" s="101">
        <v>52434.58627</v>
      </c>
      <c r="C26" s="101">
        <v>42109.8289</v>
      </c>
      <c r="D26" s="101">
        <v>42225.887370000004</v>
      </c>
      <c r="E26" s="101">
        <v>42064.843359999999</v>
      </c>
      <c r="F26" s="102">
        <v>34015.714380000005</v>
      </c>
      <c r="G26" s="103">
        <v>34015.714380000005</v>
      </c>
      <c r="H26" s="101">
        <v>32987.526610000001</v>
      </c>
      <c r="I26" s="101">
        <v>28225.478279999999</v>
      </c>
      <c r="J26" s="101">
        <v>24346.53859</v>
      </c>
      <c r="K26" s="102">
        <v>19944.114890000001</v>
      </c>
      <c r="L26" s="103">
        <v>19944.114890000001</v>
      </c>
      <c r="M26" s="101">
        <v>19944.114890000001</v>
      </c>
      <c r="N26" s="101">
        <v>19944.114890000001</v>
      </c>
      <c r="O26" s="101">
        <v>19944.114890000001</v>
      </c>
      <c r="P26" s="101">
        <v>19944.114890000001</v>
      </c>
      <c r="Q26" s="101"/>
      <c r="R26" s="101">
        <v>19944.114890000001</v>
      </c>
      <c r="S26" s="101"/>
      <c r="T26" s="101">
        <v>19944.114890000001</v>
      </c>
      <c r="U26" s="101"/>
      <c r="V26" s="101">
        <v>19944.114890000001</v>
      </c>
      <c r="W26" s="104"/>
      <c r="X26" s="102">
        <v>19944.114890000001</v>
      </c>
    </row>
    <row r="27" spans="1:24">
      <c r="A27" s="66" t="s">
        <v>1081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81"/>
      <c r="X27" s="33">
        <v>73807.847959420396</v>
      </c>
    </row>
    <row r="28" spans="1:24">
      <c r="A28" s="65" t="s">
        <v>1080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6" t="s">
        <v>1079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81"/>
      <c r="X29" s="33">
        <v>2441.8659737142898</v>
      </c>
    </row>
    <row r="30" spans="1:24">
      <c r="A30" s="66" t="s">
        <v>1078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81"/>
      <c r="X30" s="33">
        <v>11833.036109999999</v>
      </c>
    </row>
    <row r="31" spans="1:24">
      <c r="A31" s="68" t="s">
        <v>1077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81"/>
      <c r="X31" s="33">
        <v>5993223.3774257898</v>
      </c>
    </row>
    <row r="32" spans="1:24">
      <c r="A32" s="68" t="s">
        <v>1076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81"/>
      <c r="X32" s="33">
        <v>10790.1605000002</v>
      </c>
    </row>
    <row r="33" spans="1:27">
      <c r="A33" s="67" t="s">
        <v>1075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7" t="s">
        <v>1074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1"/>
      <c r="X34" s="33"/>
    </row>
    <row r="35" spans="1:27">
      <c r="A35" s="67" t="s">
        <v>1073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81"/>
      <c r="X35" s="33">
        <v>361718.3848</v>
      </c>
    </row>
    <row r="36" spans="1:27">
      <c r="A36" s="67" t="s">
        <v>1072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81"/>
      <c r="X36" s="33">
        <v>1767748.69</v>
      </c>
    </row>
    <row r="37" spans="1:27">
      <c r="A37" s="67" t="s">
        <v>1071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1"/>
      <c r="X37" s="33"/>
    </row>
    <row r="38" spans="1:27" s="105" customFormat="1">
      <c r="A38" s="100" t="s">
        <v>1070</v>
      </c>
      <c r="B38" s="101">
        <v>5230775.1887500007</v>
      </c>
      <c r="C38" s="101">
        <v>5778849.5251599997</v>
      </c>
      <c r="D38" s="101">
        <v>5297584.8646</v>
      </c>
      <c r="E38" s="101">
        <v>5235829.8555399999</v>
      </c>
      <c r="F38" s="102">
        <v>4881027.4983099997</v>
      </c>
      <c r="G38" s="103">
        <v>4881027.4983099997</v>
      </c>
      <c r="H38" s="101">
        <v>5370643.7818</v>
      </c>
      <c r="I38" s="101">
        <v>5011108.7271499997</v>
      </c>
      <c r="J38" s="101">
        <v>5107310.0639899997</v>
      </c>
      <c r="K38" s="102">
        <v>3708175.3457000004</v>
      </c>
      <c r="L38" s="103">
        <v>3708175.3457000004</v>
      </c>
      <c r="M38" s="101">
        <v>4840073.5178319644</v>
      </c>
      <c r="N38" s="101">
        <v>4199264.2815004503</v>
      </c>
      <c r="O38" s="101">
        <v>4207104.8320299005</v>
      </c>
      <c r="P38" s="101">
        <v>3642655.4870944703</v>
      </c>
      <c r="Q38" s="101"/>
      <c r="R38" s="101">
        <v>3886083.4605154805</v>
      </c>
      <c r="S38" s="101"/>
      <c r="T38" s="101">
        <v>4136582.2661820697</v>
      </c>
      <c r="U38" s="101"/>
      <c r="V38" s="101">
        <v>4328521.9751177412</v>
      </c>
      <c r="W38" s="104"/>
      <c r="X38" s="102">
        <v>4597983.2327257898</v>
      </c>
      <c r="Z38" s="106"/>
    </row>
    <row r="39" spans="1:27">
      <c r="A39" s="67" t="s">
        <v>1069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6"/>
      <c r="AA39" s="86"/>
    </row>
    <row r="40" spans="1:27">
      <c r="A40" s="67" t="s">
        <v>1068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1"/>
      <c r="X40" s="33"/>
    </row>
    <row r="41" spans="1:27">
      <c r="A41" s="67" t="s">
        <v>1067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1"/>
      <c r="X41" s="33"/>
    </row>
    <row r="42" spans="1:27">
      <c r="A42" s="67" t="s">
        <v>1066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1"/>
      <c r="X42" s="33"/>
    </row>
    <row r="43" spans="1:27">
      <c r="A43" s="66" t="s">
        <v>1065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7" t="s">
        <v>1064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81"/>
      <c r="X44" s="33">
        <v>380236.99366510002</v>
      </c>
    </row>
    <row r="45" spans="1:27">
      <c r="A45" s="67" t="s">
        <v>1063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81"/>
      <c r="X45" s="33"/>
    </row>
    <row r="46" spans="1:27">
      <c r="A46" s="67" t="s">
        <v>1062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81"/>
      <c r="X46" s="33"/>
    </row>
    <row r="47" spans="1:27">
      <c r="A47" s="66" t="s">
        <v>1061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6" t="s">
        <v>1060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81"/>
      <c r="X48" s="33">
        <v>67071.520000000004</v>
      </c>
    </row>
    <row r="49" spans="1:24">
      <c r="A49" s="65" t="s">
        <v>1059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70" t="s">
        <v>1058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9" t="s">
        <v>1057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81"/>
      <c r="X51" s="33">
        <v>50870</v>
      </c>
    </row>
    <row r="52" spans="1:24">
      <c r="A52" s="69" t="s">
        <v>1056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81"/>
      <c r="X52" s="33"/>
    </row>
    <row r="53" spans="1:24">
      <c r="A53" s="68" t="s">
        <v>1055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8" t="s">
        <v>1054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81"/>
      <c r="X54" s="33"/>
    </row>
    <row r="55" spans="1:24">
      <c r="A55" s="69" t="s">
        <v>1053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81"/>
      <c r="X55" s="33"/>
    </row>
    <row r="56" spans="1:24">
      <c r="A56" s="69" t="s">
        <v>1052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81"/>
      <c r="X56" s="33"/>
    </row>
    <row r="57" spans="1:24">
      <c r="A57" s="68" t="s">
        <v>1051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7" t="s">
        <v>1050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7" t="s">
        <v>1049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81"/>
      <c r="X59" s="33"/>
    </row>
    <row r="60" spans="1:24">
      <c r="A60" s="68" t="s">
        <v>1048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81"/>
      <c r="X60" s="33"/>
    </row>
    <row r="61" spans="1:24">
      <c r="A61" s="68" t="s">
        <v>1047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81"/>
      <c r="X61" s="33"/>
    </row>
    <row r="62" spans="1:24">
      <c r="A62" s="67" t="s">
        <v>1046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8" t="s">
        <v>1045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81"/>
      <c r="X63" s="33">
        <v>2539964.9420495201</v>
      </c>
    </row>
    <row r="64" spans="1:24">
      <c r="A64" s="68" t="s">
        <v>1044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81"/>
      <c r="X64" s="33">
        <v>673740.26827773801</v>
      </c>
    </row>
    <row r="65" spans="1:24">
      <c r="A65" s="67" t="s">
        <v>1043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6" t="s">
        <v>1042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5" t="s">
        <v>1041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8" t="s">
        <v>1040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81"/>
      <c r="X68" s="33"/>
    </row>
    <row r="69" spans="1:24">
      <c r="A69" s="68" t="s">
        <v>1039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81"/>
      <c r="X69" s="33"/>
    </row>
    <row r="70" spans="1:24">
      <c r="A70" s="67" t="s">
        <v>1038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7" t="s">
        <v>1037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81"/>
      <c r="X71" s="33"/>
    </row>
    <row r="72" spans="1:24" s="91" customFormat="1">
      <c r="A72" s="94" t="s">
        <v>1036</v>
      </c>
      <c r="B72" s="95"/>
      <c r="C72" s="95"/>
      <c r="D72" s="95"/>
      <c r="E72" s="95"/>
      <c r="F72" s="96"/>
      <c r="G72" s="97"/>
      <c r="H72" s="95">
        <v>2674930.6147400001</v>
      </c>
      <c r="I72" s="95">
        <v>2696614.2127899998</v>
      </c>
      <c r="J72" s="95">
        <v>1906767.8279299999</v>
      </c>
      <c r="K72" s="96">
        <v>1335986.3479500001</v>
      </c>
      <c r="L72" s="97">
        <v>1335986.3479500001</v>
      </c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8"/>
      <c r="X72" s="96"/>
    </row>
    <row r="73" spans="1:24">
      <c r="A73" s="66" t="s">
        <v>917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81"/>
      <c r="X73" s="33"/>
    </row>
    <row r="74" spans="1:24">
      <c r="A74" s="68" t="s">
        <v>1035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81"/>
      <c r="X74" s="33"/>
    </row>
    <row r="75" spans="1:24">
      <c r="A75" s="68" t="s">
        <v>1034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81"/>
      <c r="X75" s="33"/>
    </row>
    <row r="76" spans="1:24">
      <c r="A76" s="68" t="s">
        <v>1033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81"/>
      <c r="X76" s="33"/>
    </row>
    <row r="77" spans="1:24">
      <c r="A77" s="68" t="s">
        <v>1032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81"/>
      <c r="X77" s="33"/>
    </row>
    <row r="78" spans="1:24">
      <c r="A78" s="67" t="s">
        <v>1031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7" t="s">
        <v>1030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1"/>
      <c r="X79" s="33"/>
    </row>
    <row r="80" spans="1:24">
      <c r="A80" s="66" t="s">
        <v>1029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5" t="s">
        <v>1028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8" t="s">
        <v>1027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81"/>
      <c r="X82" s="33"/>
    </row>
    <row r="83" spans="1:24">
      <c r="A83" s="68" t="s">
        <v>1026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81"/>
      <c r="X83" s="33">
        <v>545431.99625570304</v>
      </c>
    </row>
    <row r="84" spans="1:24">
      <c r="A84" s="67" t="s">
        <v>1025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7" t="s">
        <v>1024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81"/>
      <c r="X85" s="33"/>
    </row>
    <row r="86" spans="1:24">
      <c r="A86" s="67" t="s">
        <v>1023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81"/>
      <c r="X86" s="33"/>
    </row>
    <row r="87" spans="1:24">
      <c r="A87" s="94" t="s">
        <v>1022</v>
      </c>
      <c r="B87" s="95">
        <v>2820198.3561</v>
      </c>
      <c r="C87" s="95">
        <v>2318642.7241500001</v>
      </c>
      <c r="D87" s="95">
        <v>2792443.3971899999</v>
      </c>
      <c r="E87" s="95">
        <v>2994641.8955399999</v>
      </c>
      <c r="F87" s="96">
        <v>1846666.4383100001</v>
      </c>
      <c r="G87" s="97">
        <v>1846666.4383100001</v>
      </c>
      <c r="H87" s="95"/>
      <c r="I87" s="95"/>
      <c r="J87" s="95"/>
      <c r="K87" s="96"/>
      <c r="L87" s="97"/>
      <c r="M87" s="95">
        <v>2642194.6479500001</v>
      </c>
      <c r="N87" s="95">
        <v>3342709.9382557799</v>
      </c>
      <c r="O87" s="95">
        <v>3243267.9943806101</v>
      </c>
      <c r="P87" s="95">
        <v>2043872.3735295599</v>
      </c>
      <c r="Q87" s="95"/>
      <c r="R87" s="95">
        <v>1736134.9600951599</v>
      </c>
      <c r="S87" s="95"/>
      <c r="T87" s="95">
        <v>1536654.20791369</v>
      </c>
      <c r="U87" s="95"/>
      <c r="V87" s="95">
        <v>1037205.64890094</v>
      </c>
      <c r="W87" s="98"/>
      <c r="X87" s="96">
        <v>545431.99625570304</v>
      </c>
    </row>
    <row r="88" spans="1:24">
      <c r="A88" s="69" t="s">
        <v>1021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81"/>
      <c r="X88" s="33">
        <v>3036616.7303618998</v>
      </c>
    </row>
    <row r="89" spans="1:24">
      <c r="A89" s="68" t="s">
        <v>1020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8" t="s">
        <v>1019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81"/>
      <c r="X90" s="33"/>
    </row>
    <row r="91" spans="1:24">
      <c r="A91" s="67" t="s">
        <v>1018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7" t="s">
        <v>1017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81"/>
      <c r="X92" s="33">
        <v>439691.08649999998</v>
      </c>
    </row>
    <row r="93" spans="1:24">
      <c r="A93" s="67" t="s">
        <v>1016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81"/>
      <c r="X93" s="33">
        <v>1282.1009000000199</v>
      </c>
    </row>
    <row r="94" spans="1:24">
      <c r="A94" s="67" t="s">
        <v>1015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81"/>
      <c r="X94" s="33"/>
    </row>
    <row r="95" spans="1:24">
      <c r="A95" s="67" t="s">
        <v>1014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81"/>
      <c r="X95" s="33"/>
    </row>
    <row r="96" spans="1:24">
      <c r="A96" s="94" t="s">
        <v>1013</v>
      </c>
      <c r="B96" s="95">
        <v>3267072.3274400001</v>
      </c>
      <c r="C96" s="95">
        <v>3148929.7277100002</v>
      </c>
      <c r="D96" s="95">
        <v>2438220.4602499995</v>
      </c>
      <c r="E96" s="95">
        <v>2503596.7063200003</v>
      </c>
      <c r="F96" s="96">
        <v>3257636.9715099996</v>
      </c>
      <c r="G96" s="97">
        <v>3257636.9715099996</v>
      </c>
      <c r="H96" s="95">
        <v>2761433.5244499999</v>
      </c>
      <c r="I96" s="95">
        <v>2165836.2182800001</v>
      </c>
      <c r="J96" s="95">
        <v>2946097.72511</v>
      </c>
      <c r="K96" s="96">
        <v>3417419.10476</v>
      </c>
      <c r="L96" s="97">
        <v>3417419.10476</v>
      </c>
      <c r="M96" s="95">
        <v>3089338.3773999996</v>
      </c>
      <c r="N96" s="95">
        <v>2039704.69427606</v>
      </c>
      <c r="O96" s="95">
        <v>2421524.3050702298</v>
      </c>
      <c r="P96" s="95">
        <v>3288014.2360344995</v>
      </c>
      <c r="Q96" s="95"/>
      <c r="R96" s="95">
        <v>3398168.8160344996</v>
      </c>
      <c r="S96" s="95"/>
      <c r="T96" s="95">
        <v>3304728.8860344999</v>
      </c>
      <c r="U96" s="95"/>
      <c r="V96" s="95">
        <v>3395761.8660345003</v>
      </c>
      <c r="W96" s="98"/>
      <c r="X96" s="96">
        <v>3477589.9177618995</v>
      </c>
    </row>
    <row r="97" spans="1:24">
      <c r="A97" s="66" t="s">
        <v>1012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81"/>
      <c r="X97" s="33"/>
    </row>
    <row r="98" spans="1:24">
      <c r="A98" s="66" t="s">
        <v>1011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81"/>
      <c r="X98" s="33"/>
    </row>
    <row r="99" spans="1:24">
      <c r="A99" s="67" t="s">
        <v>1010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81"/>
      <c r="X99" s="33"/>
    </row>
    <row r="100" spans="1:24">
      <c r="A100" s="67" t="s">
        <v>1009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81"/>
      <c r="X100" s="33"/>
    </row>
    <row r="101" spans="1:24">
      <c r="A101" s="67" t="s">
        <v>1008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81"/>
      <c r="X101" s="33"/>
    </row>
    <row r="102" spans="1:24">
      <c r="A102" s="67" t="s">
        <v>1007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81"/>
      <c r="X102" s="33"/>
    </row>
    <row r="103" spans="1:24">
      <c r="A103" s="66" t="s">
        <v>1006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6" t="s">
        <v>1005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81"/>
      <c r="X104" s="33"/>
    </row>
    <row r="105" spans="1:24">
      <c r="A105" s="67" t="s">
        <v>1004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81"/>
      <c r="X105" s="33"/>
    </row>
    <row r="106" spans="1:24">
      <c r="A106" s="67" t="s">
        <v>1003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81"/>
      <c r="X106" s="33">
        <v>166756.07415949</v>
      </c>
    </row>
    <row r="107" spans="1:24">
      <c r="A107" s="66" t="s">
        <v>1002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5" t="s">
        <v>1001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4" t="s">
        <v>1000</v>
      </c>
      <c r="B109" s="28">
        <v>6793081.2826499995</v>
      </c>
      <c r="C109" s="63">
        <v>6334006.8486599997</v>
      </c>
      <c r="D109" s="63">
        <v>5953163.4757599998</v>
      </c>
      <c r="E109" s="63">
        <v>6007804.140399999</v>
      </c>
      <c r="F109" s="62">
        <v>5971050.4902400002</v>
      </c>
      <c r="G109" s="27">
        <v>5971050.4902400002</v>
      </c>
      <c r="H109" s="63">
        <v>6604248.20524</v>
      </c>
      <c r="I109" s="63">
        <v>5873671.2978600003</v>
      </c>
      <c r="J109" s="63">
        <v>5951028.3504999997</v>
      </c>
      <c r="K109" s="62">
        <v>5947468.7661500005</v>
      </c>
      <c r="L109" s="27">
        <v>5947468.7661500005</v>
      </c>
      <c r="M109" s="63">
        <v>7259831.8163962346</v>
      </c>
      <c r="N109" s="63">
        <v>6666541.5496895909</v>
      </c>
      <c r="O109" s="63">
        <v>6815371.4048771169</v>
      </c>
      <c r="P109" s="63">
        <v>6521943.6450532954</v>
      </c>
      <c r="Q109" s="63"/>
      <c r="R109" s="63">
        <v>6830286.022621749</v>
      </c>
      <c r="S109" s="63"/>
      <c r="T109" s="63">
        <v>7091079.3638865445</v>
      </c>
      <c r="U109" s="63"/>
      <c r="V109" s="63">
        <v>7222341.3111943798</v>
      </c>
      <c r="W109" s="82"/>
      <c r="X109" s="62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206">
        <v>2015</v>
      </c>
      <c r="C1" s="206"/>
      <c r="D1" s="206"/>
      <c r="E1" s="206"/>
      <c r="F1" s="206"/>
      <c r="G1" s="206"/>
      <c r="H1" s="206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206">
        <v>2015</v>
      </c>
      <c r="D1" s="206"/>
      <c r="E1" s="206"/>
      <c r="F1" s="206"/>
      <c r="G1" s="206"/>
      <c r="H1" s="206"/>
      <c r="I1" s="206"/>
      <c r="J1" s="217">
        <v>2016</v>
      </c>
      <c r="K1" s="217"/>
      <c r="L1" s="217"/>
      <c r="M1" s="217"/>
      <c r="N1" s="217"/>
      <c r="O1" s="217"/>
      <c r="P1" s="217"/>
      <c r="Q1" s="217">
        <v>2017</v>
      </c>
      <c r="R1" s="217"/>
      <c r="S1" s="217"/>
      <c r="T1" s="217"/>
      <c r="U1" s="217"/>
      <c r="V1" s="217"/>
      <c r="W1" s="217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211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212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212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212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212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212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212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212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212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212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212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212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212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212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212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212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212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213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211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212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212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212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213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211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212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213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211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212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213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211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212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212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212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212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213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211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212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212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213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211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212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212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213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211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212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212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212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212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212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212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213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211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212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212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212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212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212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212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212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213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211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212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212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213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211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212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212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213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211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212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212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213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211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212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213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214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215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216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214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215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216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214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215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216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211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212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212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213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211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212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212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213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211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212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212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213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C1:I1"/>
    <mergeCell ref="J1:P1"/>
    <mergeCell ref="Q1:W1"/>
    <mergeCell ref="A3:A20"/>
    <mergeCell ref="A21:A25"/>
    <mergeCell ref="A26:A28"/>
    <mergeCell ref="A29:A31"/>
    <mergeCell ref="A32:A37"/>
    <mergeCell ref="A38:A41"/>
    <mergeCell ref="A42:A45"/>
    <mergeCell ref="A46:A53"/>
    <mergeCell ref="A54:A62"/>
    <mergeCell ref="A63:A66"/>
    <mergeCell ref="A67:A70"/>
    <mergeCell ref="A71:A74"/>
    <mergeCell ref="A95:A98"/>
    <mergeCell ref="A75:A77"/>
    <mergeCell ref="A78:A80"/>
    <mergeCell ref="A81:A83"/>
    <mergeCell ref="A84:A86"/>
    <mergeCell ref="A87:A90"/>
    <mergeCell ref="A91:A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2021-02-26T03:34:02Z</cp:lastPrinted>
  <dcterms:created xsi:type="dcterms:W3CDTF">2017-04-05T10:24:15Z</dcterms:created>
  <dcterms:modified xsi:type="dcterms:W3CDTF">2021-02-26T08:18:24Z</dcterms:modified>
</cp:coreProperties>
</file>