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ая программа\ИП 2021\"/>
    </mc:Choice>
  </mc:AlternateContent>
  <bookViews>
    <workbookView xWindow="480" yWindow="900" windowWidth="24240" windowHeight="10125" tabRatio="911"/>
  </bookViews>
  <sheets>
    <sheet name="ФЭМ" sheetId="15" r:id="rId1"/>
    <sheet name="Расходы 2015" sheetId="2" state="hidden" r:id="rId2"/>
    <sheet name="Расходы 2016" sheetId="3" state="hidden" r:id="rId3"/>
    <sheet name="Прочие 2015" sheetId="7" state="hidden" r:id="rId4"/>
    <sheet name="Прочие 2016" sheetId="8" state="hidden" r:id="rId5"/>
    <sheet name="Прочие 2017-2021" sheetId="9" state="hidden" r:id="rId6"/>
    <sheet name="Прог.Баланс" sheetId="16" state="hidden" r:id="rId7"/>
    <sheet name="ДДС 2015" sheetId="4" state="hidden" r:id="rId8"/>
    <sheet name="Оплата труда" sheetId="11" state="hidden" r:id="rId9"/>
    <sheet name="ТЭП 2017-2021" sheetId="12" state="hidden" r:id="rId10"/>
    <sheet name="ТЕП 2015" sheetId="13" state="hidden" r:id="rId11"/>
  </sheets>
  <calcPr calcId="152511"/>
</workbook>
</file>

<file path=xl/calcChain.xml><?xml version="1.0" encoding="utf-8"?>
<calcChain xmlns="http://schemas.openxmlformats.org/spreadsheetml/2006/main">
  <c r="N136" i="15" l="1"/>
  <c r="O136" i="15"/>
  <c r="N137" i="15"/>
  <c r="O137" i="15"/>
  <c r="O77" i="15"/>
  <c r="N77" i="15"/>
  <c r="N53" i="15"/>
  <c r="O53" i="15"/>
  <c r="O375" i="15"/>
  <c r="N375" i="15"/>
  <c r="L338" i="15"/>
  <c r="M338" i="15"/>
  <c r="O226" i="15" l="1"/>
  <c r="K313" i="15"/>
  <c r="J313" i="15"/>
  <c r="M313" i="15"/>
  <c r="L313" i="15"/>
  <c r="O269" i="15"/>
  <c r="M253" i="15"/>
  <c r="M230" i="15"/>
  <c r="M228" i="15"/>
  <c r="D187" i="15"/>
  <c r="E187" i="15"/>
  <c r="F187" i="15"/>
  <c r="G187" i="15"/>
  <c r="O188" i="15"/>
  <c r="O189" i="15"/>
  <c r="N188" i="15"/>
  <c r="N189" i="15"/>
  <c r="M211" i="15"/>
  <c r="D198" i="15"/>
  <c r="E198" i="15"/>
  <c r="F198" i="15"/>
  <c r="G198" i="15"/>
  <c r="H198" i="15"/>
  <c r="I198" i="15"/>
  <c r="J198" i="15"/>
  <c r="K198" i="15"/>
  <c r="M198" i="15"/>
  <c r="L198" i="15"/>
  <c r="L187" i="15"/>
  <c r="M187" i="15"/>
  <c r="M186" i="15" s="1"/>
  <c r="M179" i="15"/>
  <c r="M148" i="15"/>
  <c r="M135" i="15"/>
  <c r="M128" i="15"/>
  <c r="M134" i="15"/>
  <c r="M118" i="15"/>
  <c r="M99" i="15" l="1"/>
  <c r="L99" i="15"/>
  <c r="M91" i="15"/>
  <c r="M87" i="15"/>
  <c r="M85" i="15"/>
  <c r="M68" i="15"/>
  <c r="J253" i="15"/>
  <c r="K253" i="15"/>
  <c r="K256" i="15" l="1"/>
  <c r="J256" i="15"/>
  <c r="K230" i="15"/>
  <c r="K218" i="15"/>
  <c r="K211" i="15"/>
  <c r="K186" i="15"/>
  <c r="K187" i="15"/>
  <c r="J187" i="15"/>
  <c r="K179" i="15"/>
  <c r="K163" i="15"/>
  <c r="K148" i="15"/>
  <c r="K135" i="15"/>
  <c r="J125" i="15"/>
  <c r="K125" i="15"/>
  <c r="K128" i="15"/>
  <c r="J128" i="15"/>
  <c r="J115" i="15"/>
  <c r="J92" i="15"/>
  <c r="K82" i="15"/>
  <c r="K91" i="15"/>
  <c r="K85" i="15"/>
  <c r="K87" i="15"/>
  <c r="K74" i="15"/>
  <c r="J74" i="15"/>
  <c r="L278" i="15" l="1"/>
  <c r="O251" i="15"/>
  <c r="O252" i="15"/>
  <c r="N251" i="15"/>
  <c r="N252" i="15"/>
  <c r="O100" i="15"/>
  <c r="O101" i="15"/>
  <c r="N100" i="15"/>
  <c r="N101" i="15"/>
  <c r="J391" i="15"/>
  <c r="J344" i="15"/>
  <c r="O312" i="15"/>
  <c r="L125" i="15"/>
  <c r="L115" i="15"/>
  <c r="K33" i="15" l="1"/>
  <c r="L33" i="15"/>
  <c r="M33" i="15"/>
  <c r="M82" i="15"/>
  <c r="M43" i="15"/>
  <c r="K43" i="15"/>
  <c r="O43" i="15" s="1"/>
  <c r="O46" i="15"/>
  <c r="O48" i="15"/>
  <c r="O52" i="15"/>
  <c r="O56" i="15"/>
  <c r="O60" i="15"/>
  <c r="O64" i="15"/>
  <c r="O68" i="15"/>
  <c r="O69" i="15"/>
  <c r="O70" i="15"/>
  <c r="O71" i="15"/>
  <c r="O72" i="15"/>
  <c r="O74" i="15"/>
  <c r="O79" i="15"/>
  <c r="O85" i="15"/>
  <c r="O87" i="15"/>
  <c r="O91" i="15"/>
  <c r="O104" i="15"/>
  <c r="O108" i="15"/>
  <c r="O110" i="15"/>
  <c r="O114" i="15"/>
  <c r="O134" i="15"/>
  <c r="O135" i="15"/>
  <c r="O138" i="15"/>
  <c r="O139" i="15"/>
  <c r="O148" i="15"/>
  <c r="O151" i="15"/>
  <c r="O153" i="15"/>
  <c r="O166" i="15"/>
  <c r="K161" i="15"/>
  <c r="O160" i="15"/>
  <c r="G161" i="15"/>
  <c r="H161" i="15"/>
  <c r="I161" i="15"/>
  <c r="L161" i="15"/>
  <c r="M161" i="15"/>
  <c r="O173" i="15"/>
  <c r="O172" i="15"/>
  <c r="O171" i="15"/>
  <c r="O170" i="15"/>
  <c r="O174" i="15"/>
  <c r="O175" i="15"/>
  <c r="O180" i="15"/>
  <c r="O179" i="15"/>
  <c r="N180" i="15"/>
  <c r="O191" i="15"/>
  <c r="N191" i="15"/>
  <c r="O187" i="15"/>
  <c r="O210" i="15"/>
  <c r="O211" i="15"/>
  <c r="O217" i="15"/>
  <c r="O216" i="15"/>
  <c r="N217" i="15"/>
  <c r="O230" i="15"/>
  <c r="O236" i="15"/>
  <c r="N236" i="15"/>
  <c r="O235" i="15"/>
  <c r="O254" i="15"/>
  <c r="O253" i="15"/>
  <c r="O256" i="15"/>
  <c r="O259" i="15"/>
  <c r="N259" i="15"/>
  <c r="O265" i="15"/>
  <c r="O267" i="15"/>
  <c r="N269" i="15"/>
  <c r="O271" i="15"/>
  <c r="N271" i="15"/>
  <c r="O273" i="15"/>
  <c r="O274" i="15"/>
  <c r="O278" i="15"/>
  <c r="O309" i="15"/>
  <c r="O307" i="15"/>
  <c r="O353" i="15"/>
  <c r="O356" i="15"/>
  <c r="O352" i="15"/>
  <c r="O344" i="15"/>
  <c r="N343" i="15"/>
  <c r="N344" i="15"/>
  <c r="O342" i="15"/>
  <c r="O391" i="15"/>
  <c r="K338" i="15"/>
  <c r="I391" i="15"/>
  <c r="H391" i="15"/>
  <c r="H344" i="15"/>
  <c r="I344" i="15"/>
  <c r="K337" i="15"/>
  <c r="N312" i="15"/>
  <c r="H278" i="15"/>
  <c r="I278" i="15"/>
  <c r="D278" i="15"/>
  <c r="E278" i="15"/>
  <c r="F278" i="15"/>
  <c r="G278" i="15"/>
  <c r="K275" i="15"/>
  <c r="L275" i="15"/>
  <c r="M275" i="15"/>
  <c r="O275" i="15"/>
  <c r="E179" i="15"/>
  <c r="F179" i="15"/>
  <c r="D179" i="15"/>
  <c r="K105" i="15"/>
  <c r="L105" i="15"/>
  <c r="M105" i="15"/>
  <c r="O82" i="15"/>
  <c r="O42" i="15"/>
  <c r="O38" i="15"/>
  <c r="O36" i="15"/>
  <c r="N36" i="15"/>
  <c r="I128" i="15"/>
  <c r="I125" i="15" s="1"/>
  <c r="I118" i="15"/>
  <c r="I85" i="15"/>
  <c r="O33" i="15" l="1"/>
  <c r="O105" i="15"/>
  <c r="I114" i="15"/>
  <c r="I108" i="15"/>
  <c r="H105" i="15"/>
  <c r="H82" i="15"/>
  <c r="I87" i="15"/>
  <c r="H87" i="15"/>
  <c r="I82" i="15"/>
  <c r="K78" i="15"/>
  <c r="L78" i="15"/>
  <c r="M78" i="15"/>
  <c r="D78" i="15"/>
  <c r="E78" i="15"/>
  <c r="H70" i="15"/>
  <c r="I73" i="15"/>
  <c r="I53" i="15" s="1"/>
  <c r="J73" i="15"/>
  <c r="K73" i="15"/>
  <c r="L73" i="15"/>
  <c r="L53" i="15" s="1"/>
  <c r="M73" i="15"/>
  <c r="O78" i="15" l="1"/>
  <c r="O73" i="15"/>
  <c r="H43" i="15"/>
  <c r="I43" i="15"/>
  <c r="H33" i="15"/>
  <c r="G344" i="15"/>
  <c r="G230" i="15" l="1"/>
  <c r="K222" i="15"/>
  <c r="L222" i="15"/>
  <c r="M222" i="15"/>
  <c r="I219" i="15"/>
  <c r="K219" i="15"/>
  <c r="M219" i="15"/>
  <c r="M218" i="15"/>
  <c r="F163" i="15"/>
  <c r="F161" i="15" s="1"/>
  <c r="F128" i="15"/>
  <c r="F130" i="15"/>
  <c r="G130" i="15"/>
  <c r="I130" i="15"/>
  <c r="L130" i="15"/>
  <c r="G128" i="15"/>
  <c r="L128" i="15"/>
  <c r="G118" i="15"/>
  <c r="G114" i="15"/>
  <c r="G108" i="15"/>
  <c r="G110" i="15"/>
  <c r="G99" i="15"/>
  <c r="F87" i="15"/>
  <c r="G87" i="15"/>
  <c r="F62" i="15"/>
  <c r="G62" i="15"/>
  <c r="E338" i="15"/>
  <c r="F338" i="15"/>
  <c r="F337" i="15" s="1"/>
  <c r="F336" i="15" s="1"/>
  <c r="G338" i="15"/>
  <c r="H338" i="15"/>
  <c r="I338" i="15"/>
  <c r="J338" i="15"/>
  <c r="L337" i="15"/>
  <c r="L336" i="15" s="1"/>
  <c r="M337" i="15"/>
  <c r="M336" i="15" s="1"/>
  <c r="O338" i="15"/>
  <c r="O337" i="15" s="1"/>
  <c r="O336" i="15" s="1"/>
  <c r="D338" i="15"/>
  <c r="D337" i="15" s="1"/>
  <c r="D336" i="15" s="1"/>
  <c r="E337" i="15"/>
  <c r="G337" i="15"/>
  <c r="H337" i="15"/>
  <c r="H336" i="15" s="1"/>
  <c r="I337" i="15"/>
  <c r="I336" i="15" s="1"/>
  <c r="J337" i="15"/>
  <c r="J336" i="15" s="1"/>
  <c r="G336" i="15"/>
  <c r="K336" i="15"/>
  <c r="D313" i="15"/>
  <c r="I313" i="15"/>
  <c r="E313" i="15"/>
  <c r="E275" i="15"/>
  <c r="F275" i="15"/>
  <c r="G275" i="15"/>
  <c r="H275" i="15"/>
  <c r="I275" i="15"/>
  <c r="J275" i="15"/>
  <c r="D275" i="15"/>
  <c r="D163" i="15"/>
  <c r="D161" i="15" s="1"/>
  <c r="M226" i="15" l="1"/>
  <c r="K228" i="15"/>
  <c r="K226" i="15"/>
  <c r="D128" i="15"/>
  <c r="D134" i="15"/>
  <c r="D130" i="15"/>
  <c r="D118" i="15"/>
  <c r="E118" i="15"/>
  <c r="F118" i="15"/>
  <c r="H118" i="15"/>
  <c r="H128" i="15" s="1"/>
  <c r="J118" i="15"/>
  <c r="L118" i="15"/>
  <c r="D120" i="15"/>
  <c r="H120" i="15"/>
  <c r="H130" i="15" s="1"/>
  <c r="I120" i="15"/>
  <c r="J120" i="15"/>
  <c r="J130" i="15" s="1"/>
  <c r="K120" i="15"/>
  <c r="L120" i="15"/>
  <c r="M120" i="15"/>
  <c r="F124" i="15"/>
  <c r="G124" i="15"/>
  <c r="H124" i="15"/>
  <c r="I124" i="15"/>
  <c r="J124" i="15"/>
  <c r="K124" i="15"/>
  <c r="L124" i="15"/>
  <c r="M124" i="15"/>
  <c r="D124" i="15"/>
  <c r="E115" i="15"/>
  <c r="E124" i="15"/>
  <c r="E120" i="15"/>
  <c r="D105" i="15"/>
  <c r="D99" i="15"/>
  <c r="F99" i="15"/>
  <c r="H99" i="15"/>
  <c r="I99" i="15"/>
  <c r="J99" i="15"/>
  <c r="K99" i="15"/>
  <c r="L92" i="15"/>
  <c r="O98" i="15"/>
  <c r="E99" i="15"/>
  <c r="E92" i="15" s="1"/>
  <c r="D93" i="15"/>
  <c r="F93" i="15"/>
  <c r="G93" i="15"/>
  <c r="H93" i="15"/>
  <c r="I93" i="15"/>
  <c r="J93" i="15"/>
  <c r="K93" i="15"/>
  <c r="L93" i="15"/>
  <c r="M93" i="15"/>
  <c r="M92" i="15" s="1"/>
  <c r="E93" i="15"/>
  <c r="D82" i="15"/>
  <c r="E85" i="15"/>
  <c r="D55" i="15"/>
  <c r="F55" i="15"/>
  <c r="F313" i="15" s="1"/>
  <c r="G55" i="15"/>
  <c r="H55" i="15"/>
  <c r="H313" i="15" s="1"/>
  <c r="I55" i="15"/>
  <c r="J55" i="15"/>
  <c r="K55" i="15"/>
  <c r="L55" i="15"/>
  <c r="M55" i="15"/>
  <c r="E55" i="15"/>
  <c r="D62" i="15"/>
  <c r="G53" i="15"/>
  <c r="H62" i="15"/>
  <c r="I62" i="15"/>
  <c r="J62" i="15"/>
  <c r="K62" i="15"/>
  <c r="L62" i="15"/>
  <c r="M62" i="15"/>
  <c r="M53" i="15" s="1"/>
  <c r="E62" i="15"/>
  <c r="F73" i="15"/>
  <c r="G73" i="15"/>
  <c r="H73" i="15"/>
  <c r="D73" i="15"/>
  <c r="D53" i="15" s="1"/>
  <c r="E73" i="15"/>
  <c r="E53" i="15" s="1"/>
  <c r="O124" i="15" l="1"/>
  <c r="M115" i="15"/>
  <c r="M130" i="15"/>
  <c r="M125" i="15" s="1"/>
  <c r="O62" i="15"/>
  <c r="O120" i="15"/>
  <c r="K130" i="15"/>
  <c r="O130" i="15" s="1"/>
  <c r="K115" i="15"/>
  <c r="O115" i="15" s="1"/>
  <c r="O118" i="15"/>
  <c r="O99" i="15"/>
  <c r="O93" i="15"/>
  <c r="K92" i="15"/>
  <c r="O92" i="15" s="1"/>
  <c r="O55" i="15"/>
  <c r="O313" i="15"/>
  <c r="H53" i="15"/>
  <c r="G313" i="15"/>
  <c r="F53" i="15"/>
  <c r="J53" i="15"/>
  <c r="K53" i="15"/>
  <c r="D43" i="15"/>
  <c r="O125" i="15" l="1"/>
  <c r="O128" i="15"/>
  <c r="I253" i="15"/>
  <c r="I230" i="15"/>
  <c r="I211" i="15"/>
  <c r="I222" i="15"/>
  <c r="I187" i="15"/>
  <c r="I186" i="15" s="1"/>
  <c r="I179" i="15"/>
  <c r="I148" i="15"/>
  <c r="I218" i="15" s="1"/>
  <c r="I228" i="15" s="1"/>
  <c r="I135" i="15"/>
  <c r="I115" i="15"/>
  <c r="I105" i="15"/>
  <c r="I92" i="15"/>
  <c r="I91" i="15"/>
  <c r="I78" i="15"/>
  <c r="I70" i="15"/>
  <c r="I33" i="15"/>
  <c r="I226" i="15" l="1"/>
  <c r="I134" i="15"/>
  <c r="G253" i="15"/>
  <c r="G211" i="15"/>
  <c r="G222" i="15"/>
  <c r="G186" i="15"/>
  <c r="G219" i="15" s="1"/>
  <c r="G179" i="15"/>
  <c r="G163" i="15"/>
  <c r="G218" i="15" s="1"/>
  <c r="G228" i="15" s="1"/>
  <c r="G148" i="15"/>
  <c r="G135" i="15"/>
  <c r="G134" i="15"/>
  <c r="G125" i="15" s="1"/>
  <c r="G105" i="15"/>
  <c r="G92" i="15"/>
  <c r="G91" i="15"/>
  <c r="G85" i="15"/>
  <c r="G82" i="15"/>
  <c r="G78" i="15"/>
  <c r="G43" i="15"/>
  <c r="G33" i="15"/>
  <c r="E253" i="15"/>
  <c r="E211" i="15"/>
  <c r="E186" i="15"/>
  <c r="O186" i="15" s="1"/>
  <c r="E163" i="15"/>
  <c r="E148" i="15"/>
  <c r="E130" i="15"/>
  <c r="E128" i="15"/>
  <c r="E134" i="15"/>
  <c r="E125" i="15" s="1"/>
  <c r="E139" i="15" s="1"/>
  <c r="E135" i="15" s="1"/>
  <c r="E105" i="15"/>
  <c r="E91" i="15"/>
  <c r="E87" i="15"/>
  <c r="E43" i="15"/>
  <c r="E33" i="15"/>
  <c r="E222" i="15" l="1"/>
  <c r="O222" i="15" s="1"/>
  <c r="O198" i="15"/>
  <c r="E161" i="15"/>
  <c r="O161" i="15" s="1"/>
  <c r="O163" i="15"/>
  <c r="E219" i="15"/>
  <c r="O219" i="15" s="1"/>
  <c r="E228" i="15"/>
  <c r="O228" i="15" s="1"/>
  <c r="G120" i="15"/>
  <c r="G115" i="15" s="1"/>
  <c r="E82" i="15"/>
  <c r="E218" i="15"/>
  <c r="E226" i="15" l="1"/>
  <c r="O218" i="15"/>
  <c r="G226" i="15"/>
  <c r="L135" i="15"/>
  <c r="L253" i="15"/>
  <c r="L230" i="15"/>
  <c r="L211" i="15"/>
  <c r="L179" i="15"/>
  <c r="L163" i="15"/>
  <c r="L218" i="15" s="1"/>
  <c r="L91" i="15"/>
  <c r="L87" i="15"/>
  <c r="J230" i="15"/>
  <c r="J211" i="15"/>
  <c r="J186" i="15"/>
  <c r="J179" i="15"/>
  <c r="J135" i="15"/>
  <c r="H115" i="15"/>
  <c r="J105" i="15"/>
  <c r="J91" i="15"/>
  <c r="J87" i="15"/>
  <c r="J85" i="15"/>
  <c r="H253" i="15"/>
  <c r="H230" i="15"/>
  <c r="H211" i="15"/>
  <c r="H187" i="15"/>
  <c r="H179" i="15"/>
  <c r="H219" i="15" s="1"/>
  <c r="H135" i="15"/>
  <c r="F135" i="15"/>
  <c r="F253" i="15"/>
  <c r="F230" i="15"/>
  <c r="F211" i="15"/>
  <c r="L72" i="15"/>
  <c r="F110" i="15"/>
  <c r="F120" i="15" s="1"/>
  <c r="J33" i="15"/>
  <c r="F33" i="15"/>
  <c r="D186" i="15"/>
  <c r="J219" i="15" l="1"/>
  <c r="J82" i="15"/>
  <c r="N391" i="15"/>
  <c r="D253" i="15" l="1"/>
  <c r="N42" i="15"/>
  <c r="N38" i="15"/>
  <c r="N33" i="15" s="1"/>
  <c r="N356" i="15"/>
  <c r="N353" i="15"/>
  <c r="N352" i="15"/>
  <c r="N342" i="15"/>
  <c r="N309" i="15"/>
  <c r="N313" i="15"/>
  <c r="N307" i="15"/>
  <c r="N278" i="15"/>
  <c r="N275" i="15" s="1"/>
  <c r="N274" i="15"/>
  <c r="N273" i="15"/>
  <c r="N267" i="15"/>
  <c r="N265" i="15"/>
  <c r="N166" i="15"/>
  <c r="N170" i="15"/>
  <c r="N171" i="15"/>
  <c r="N172" i="15"/>
  <c r="N173" i="15"/>
  <c r="N174" i="15"/>
  <c r="N175" i="15"/>
  <c r="N187" i="15"/>
  <c r="N210" i="15"/>
  <c r="N216" i="15"/>
  <c r="N230" i="15"/>
  <c r="N235" i="15"/>
  <c r="N254" i="15"/>
  <c r="N256" i="15"/>
  <c r="N160" i="15"/>
  <c r="N153" i="15"/>
  <c r="N151" i="15"/>
  <c r="N48" i="15"/>
  <c r="N52" i="15"/>
  <c r="N55" i="15"/>
  <c r="N56" i="15"/>
  <c r="N60" i="15"/>
  <c r="N62" i="15"/>
  <c r="N64" i="15"/>
  <c r="N69" i="15"/>
  <c r="N70" i="15"/>
  <c r="N71" i="15"/>
  <c r="N73" i="15"/>
  <c r="N74" i="15"/>
  <c r="N79" i="15"/>
  <c r="N93" i="15"/>
  <c r="N98" i="15"/>
  <c r="N104" i="15"/>
  <c r="N110" i="15"/>
  <c r="N138" i="15"/>
  <c r="N338" i="15" l="1"/>
  <c r="N337" i="15" s="1"/>
  <c r="N336" i="15" s="1"/>
  <c r="N253" i="15"/>
  <c r="J222" i="15"/>
  <c r="J228" i="15" s="1"/>
  <c r="H222" i="15"/>
  <c r="F222" i="15"/>
  <c r="L186" i="15"/>
  <c r="L219" i="15" s="1"/>
  <c r="L228" i="15" s="1"/>
  <c r="H186" i="15"/>
  <c r="F186" i="15"/>
  <c r="F219" i="15" s="1"/>
  <c r="J163" i="15"/>
  <c r="F218" i="15"/>
  <c r="F228" i="15" s="1"/>
  <c r="D211" i="15"/>
  <c r="L148" i="15"/>
  <c r="J148" i="15"/>
  <c r="H148" i="15"/>
  <c r="F148" i="15"/>
  <c r="D148" i="15"/>
  <c r="L134" i="15"/>
  <c r="L43" i="15"/>
  <c r="J134" i="15"/>
  <c r="J43" i="15"/>
  <c r="H134" i="15"/>
  <c r="H92" i="15"/>
  <c r="H91" i="15"/>
  <c r="H78" i="15"/>
  <c r="F92" i="15"/>
  <c r="F91" i="15"/>
  <c r="N114" i="15" s="1"/>
  <c r="F78" i="15"/>
  <c r="F43" i="15"/>
  <c r="N99" i="15"/>
  <c r="D91" i="15"/>
  <c r="D87" i="15"/>
  <c r="N87" i="15" s="1"/>
  <c r="D72" i="15"/>
  <c r="N68" i="15"/>
  <c r="J161" i="15" l="1"/>
  <c r="J218" i="15" s="1"/>
  <c r="D218" i="15"/>
  <c r="H218" i="15"/>
  <c r="H226" i="15" s="1"/>
  <c r="F226" i="15"/>
  <c r="H228" i="15"/>
  <c r="H125" i="15"/>
  <c r="N186" i="15"/>
  <c r="N211" i="15"/>
  <c r="H85" i="15"/>
  <c r="D219" i="15"/>
  <c r="F134" i="15"/>
  <c r="N134" i="15" s="1"/>
  <c r="L85" i="15"/>
  <c r="L82" i="15" s="1"/>
  <c r="N130" i="15"/>
  <c r="N148" i="15"/>
  <c r="N120" i="15"/>
  <c r="N72" i="15"/>
  <c r="N91" i="15"/>
  <c r="F85" i="15"/>
  <c r="N163" i="15"/>
  <c r="N198" i="15"/>
  <c r="D222" i="15"/>
  <c r="D115" i="15"/>
  <c r="D92" i="15"/>
  <c r="N92" i="15" s="1"/>
  <c r="D33" i="15"/>
  <c r="D125" i="15"/>
  <c r="J226" i="15" l="1"/>
  <c r="D226" i="15"/>
  <c r="L226" i="15"/>
  <c r="N124" i="15"/>
  <c r="F82" i="15"/>
  <c r="N218" i="15"/>
  <c r="N161" i="15"/>
  <c r="N219" i="15"/>
  <c r="D139" i="15"/>
  <c r="N222" i="15"/>
  <c r="D228" i="15"/>
  <c r="X39" i="16"/>
  <c r="V39" i="16"/>
  <c r="T39" i="16"/>
  <c r="R39" i="16"/>
  <c r="L39" i="16"/>
  <c r="N108" i="15" l="1"/>
  <c r="N105" i="15" s="1"/>
  <c r="F105" i="15"/>
  <c r="N226" i="15"/>
  <c r="D135" i="15"/>
  <c r="N43" i="15"/>
  <c r="N46" i="15"/>
  <c r="D85" i="15"/>
  <c r="I89" i="3"/>
  <c r="J89" i="3" s="1"/>
  <c r="J78" i="15"/>
  <c r="N78" i="15" s="1"/>
  <c r="F115" i="15" l="1"/>
  <c r="N115" i="15" s="1"/>
  <c r="N118" i="15"/>
  <c r="N85" i="15"/>
  <c r="N82" i="15"/>
  <c r="F125" i="15" l="1"/>
  <c r="N128" i="15"/>
  <c r="N125" i="15" l="1"/>
  <c r="N135" i="15" l="1"/>
  <c r="N139" i="15"/>
  <c r="N179" i="15"/>
  <c r="N228" i="15"/>
  <c r="E336" i="15"/>
</calcChain>
</file>

<file path=xl/comments1.xml><?xml version="1.0" encoding="utf-8"?>
<comments xmlns="http://schemas.openxmlformats.org/spreadsheetml/2006/main">
  <authors>
    <author>Александрова Ольга Вячеславовна</author>
  </authors>
  <commentLis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Приобретение оборудования и товаров для перепродажи (Лист в БП  "Расходы")
</t>
        </r>
      </text>
    </comment>
    <comment ref="O218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Сверяем с листом ДДС строка 117</t>
        </r>
      </text>
    </comment>
    <comment ref="O219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Делаем проверку в лите ДДС строка 149
</t>
        </r>
      </text>
    </comment>
    <comment ref="B330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(без внешних совместителей и работников несписочного состава)</t>
        </r>
      </text>
    </comment>
  </commentList>
</comments>
</file>

<file path=xl/sharedStrings.xml><?xml version="1.0" encoding="utf-8"?>
<sst xmlns="http://schemas.openxmlformats.org/spreadsheetml/2006/main" count="4364" uniqueCount="1299">
  <si>
    <t>Покупная электроэнергия (мощность)</t>
  </si>
  <si>
    <t>Материалы на охрану труда и технику безопасности</t>
  </si>
  <si>
    <t>Материалы на ИТ и связь</t>
  </si>
  <si>
    <t>Материалы на рекламу и маркетинг</t>
  </si>
  <si>
    <t>Материалы на ремонт и обслуживание автотранспорта</t>
  </si>
  <si>
    <t>Прочие материалы</t>
  </si>
  <si>
    <t>-Сырье и материалы</t>
  </si>
  <si>
    <t>Приобретение оборудования и товаров для перепродажи</t>
  </si>
  <si>
    <t>-Материальные затраты</t>
  </si>
  <si>
    <t>Амортизация основных средств</t>
  </si>
  <si>
    <t>Амортизация нематериальных активов</t>
  </si>
  <si>
    <t>-Амортизация основных средств и нематериальных активов</t>
  </si>
  <si>
    <t>Работы и услуги производственного и эксплуатационного характера</t>
  </si>
  <si>
    <t>Услуги по ремонту подрядным способом</t>
  </si>
  <si>
    <t>Услуги по охране труда</t>
  </si>
  <si>
    <t>Лицензирование, сертификация, паспортизация</t>
  </si>
  <si>
    <t>Услуги АТС</t>
  </si>
  <si>
    <t>Услуги ЦФР</t>
  </si>
  <si>
    <t>Прочие услуги по организации расчетов</t>
  </si>
  <si>
    <t>-Услуги по организации проведения центр.торгов и фин.расчетов</t>
  </si>
  <si>
    <t>Услуги ТСО</t>
  </si>
  <si>
    <t>-Услуги сетевых компаний по передаче электроэнергии</t>
  </si>
  <si>
    <t>Услуги по диспетчеризации (в т.ч. СО ЕЭС)</t>
  </si>
  <si>
    <t>-Услуги инфраструктурных организаций</t>
  </si>
  <si>
    <t>Комиссионные (агентские) вознаграждения</t>
  </si>
  <si>
    <t>Услуги по приему платежей</t>
  </si>
  <si>
    <t>Услуги организаций по обслуживанию потребителей</t>
  </si>
  <si>
    <t>Иные расходы по реализации</t>
  </si>
  <si>
    <t>-Прочие расходы по реализации</t>
  </si>
  <si>
    <t>Фонд оплаты труда</t>
  </si>
  <si>
    <t>Отчисления на социальное страхование</t>
  </si>
  <si>
    <t>Прочие расходы на персонал</t>
  </si>
  <si>
    <t>Выплаты несписочному составу</t>
  </si>
  <si>
    <t>-Расходы на персонал</t>
  </si>
  <si>
    <t>Расходы на ИТ и связь</t>
  </si>
  <si>
    <t>Расходы по аренде по основной деятельности</t>
  </si>
  <si>
    <t>Аренда земли</t>
  </si>
  <si>
    <t>Аренда административно-хозяйственного назначения</t>
  </si>
  <si>
    <t>-Арендная плата по направлениям</t>
  </si>
  <si>
    <t>Вознаграждение компании, выполняющей функции ЦЗО</t>
  </si>
  <si>
    <t>Услуги по управлению</t>
  </si>
  <si>
    <t>Консультационные и информационные услуги</t>
  </si>
  <si>
    <t>Расходы на корпоративное управление</t>
  </si>
  <si>
    <t>Юридические и нотариальные услуги</t>
  </si>
  <si>
    <t>Аудиторские и оценочные услуги</t>
  </si>
  <si>
    <t>Спонсорство</t>
  </si>
  <si>
    <t>Прочие услуги по рекламе и маркетингу, PR, GR</t>
  </si>
  <si>
    <t>-Услуги по рекламе и маркетингу, PR, GR</t>
  </si>
  <si>
    <t>Коммунальные расходы, расходы на содержание зданий и помещений</t>
  </si>
  <si>
    <t>Обслуживание легковым автотранспортом, эксплуатация легкового автотранспорта</t>
  </si>
  <si>
    <t>Услуги автотранспорта по перевозке персонала к месту работы</t>
  </si>
  <si>
    <t>Услуги по обеспечению пожарной безопасности</t>
  </si>
  <si>
    <t>Услуги вневедомственной и сторожевой охраны</t>
  </si>
  <si>
    <t>Расходы на командировки</t>
  </si>
  <si>
    <t>Представительские расходы (кроме ТМЦ)</t>
  </si>
  <si>
    <t>Расходы на ДМС и НСиБ</t>
  </si>
  <si>
    <t>Расходы на прочее страхование</t>
  </si>
  <si>
    <t>-Расходы на страхование</t>
  </si>
  <si>
    <t>Услуги по охране окружающей среды</t>
  </si>
  <si>
    <t>Прочие услуги</t>
  </si>
  <si>
    <t>-Прочие работы и услуги</t>
  </si>
  <si>
    <t>Транспортный налог</t>
  </si>
  <si>
    <t>Налог на землю</t>
  </si>
  <si>
    <t>Налог на имущество</t>
  </si>
  <si>
    <t>-Налоги</t>
  </si>
  <si>
    <t>Плата за негатив. возд. на окружающую среду</t>
  </si>
  <si>
    <t>-Платы</t>
  </si>
  <si>
    <t>-Налоги и сборы</t>
  </si>
  <si>
    <t>Начисление прочих резервов (перем.)</t>
  </si>
  <si>
    <t>-Начисление прочих резервов</t>
  </si>
  <si>
    <t>-Начисление резервов из себестоимости (за исключением резервов под ФОТ)</t>
  </si>
  <si>
    <t>-Итого расходы</t>
  </si>
  <si>
    <t>Условно-переменные расходы_</t>
  </si>
  <si>
    <t>Условно-постоянные расходы_</t>
  </si>
  <si>
    <t>1 кв.</t>
  </si>
  <si>
    <t>2 кв.</t>
  </si>
  <si>
    <t>6 мес.</t>
  </si>
  <si>
    <t>3 кв.</t>
  </si>
  <si>
    <t>9 мес.</t>
  </si>
  <si>
    <t>4 кв.</t>
  </si>
  <si>
    <t>Год Итого</t>
  </si>
  <si>
    <t>Год+1</t>
  </si>
  <si>
    <t>Год+2</t>
  </si>
  <si>
    <t>Год+3</t>
  </si>
  <si>
    <t>Год+4</t>
  </si>
  <si>
    <t>Материалы на ремонты</t>
  </si>
  <si>
    <t>Транспортные услуги по перевозке грузов</t>
  </si>
  <si>
    <t>Услуги ФСК</t>
  </si>
  <si>
    <t>Услуги РСК</t>
  </si>
  <si>
    <t>Прочие услуги инфраструктурных организаций</t>
  </si>
  <si>
    <t>Прочие услуги инфраструктурных организаций (постоянные)</t>
  </si>
  <si>
    <t>Нагрузочные потери</t>
  </si>
  <si>
    <t>Услуги коллекторских агентств</t>
  </si>
  <si>
    <t>Лизинговые расходы</t>
  </si>
  <si>
    <t>Научно-исследовательские и опытно-конструкторские работы</t>
  </si>
  <si>
    <t>Расходы по банковским гарантиям</t>
  </si>
  <si>
    <t>Прочие налоги</t>
  </si>
  <si>
    <t>Сборы и пошлины</t>
  </si>
  <si>
    <t>Прочие платы</t>
  </si>
  <si>
    <t>Начисление прочих резервов (пост.)</t>
  </si>
  <si>
    <t>2018</t>
  </si>
  <si>
    <t>2019</t>
  </si>
  <si>
    <t>2020</t>
  </si>
  <si>
    <t>2021</t>
  </si>
  <si>
    <t>Поступления от реализации электроэнергии по договорам комиссии ЦФР</t>
  </si>
  <si>
    <t>Поступления от реализации электроэнергии (мощности).</t>
  </si>
  <si>
    <t>-Поступления от реализации электроэнергии (мощности) на оптовом нац. рынке</t>
  </si>
  <si>
    <t>Поступления от реализации электроэнергии на розничном рынке населению</t>
  </si>
  <si>
    <t>Поступления от реализации электроэнергии на компенсацию потерь</t>
  </si>
  <si>
    <t>Поступления от прочей реализации электроэнергии</t>
  </si>
  <si>
    <t>-Поступления от реализации электроэнергии на розничном рынке юридическим лицам</t>
  </si>
  <si>
    <t>-Поступления от реализации электроэнергии на розничном рынке</t>
  </si>
  <si>
    <t>-Поступления от реализации электроэнергии (мощности)</t>
  </si>
  <si>
    <t>Поступления от реализации оборудования и товаров, приобретенных для перепродажи</t>
  </si>
  <si>
    <t>Поступления от реализации прочей продукции</t>
  </si>
  <si>
    <t>-Поступления от реализации прочих товаров</t>
  </si>
  <si>
    <t>Поступления от реализации работ и услуг производственного характера</t>
  </si>
  <si>
    <t>Поступления от сдачи имущества в аренду</t>
  </si>
  <si>
    <t>Поступления от прочих работ и услуг</t>
  </si>
  <si>
    <t>-Поступления от реализации работ и услуг</t>
  </si>
  <si>
    <t>Поступления процентов по остаткам на расчетных счетах</t>
  </si>
  <si>
    <t>Поступления по договорам уступки прав требования</t>
  </si>
  <si>
    <t>Поступления от операций купли-продажи валюты</t>
  </si>
  <si>
    <t>Поступления штрафов, пени, неустоек и % за пользование чужими ДС</t>
  </si>
  <si>
    <t>Поступления восстановления по налогам и сборам</t>
  </si>
  <si>
    <t>Поступления доходов от непрофильной деятельности</t>
  </si>
  <si>
    <t>Поступления по работам по агентским договорам</t>
  </si>
  <si>
    <t>Прочие операционные поступления</t>
  </si>
  <si>
    <t>-Прочие поступления по операционной деятельности</t>
  </si>
  <si>
    <t>Транзитные поступления</t>
  </si>
  <si>
    <t>-Поступления всего по операционной деятельности</t>
  </si>
  <si>
    <t>Оплата покупки электроэнергии по договорам комиссии ЦФР</t>
  </si>
  <si>
    <t>Оплата покупки электроэнергии (мощности)</t>
  </si>
  <si>
    <t>-Оплата покупки электроэнергии (мощности) на оптовом национальном рынке</t>
  </si>
  <si>
    <t>Оплата покупки электроэнергии на розничном рынке</t>
  </si>
  <si>
    <t>-Оплата покупной электроэнергии (мощности)</t>
  </si>
  <si>
    <t>Оплата сырья и материалов</t>
  </si>
  <si>
    <t>Оплата оборудования и товаров для перепродажи</t>
  </si>
  <si>
    <t>Оплата работ и услуг производственного и эксплуатационного характера</t>
  </si>
  <si>
    <t>Оплата услуг по ремонту подрядным способом</t>
  </si>
  <si>
    <t>Оплата услуг по охране труда</t>
  </si>
  <si>
    <t>Оплата транспортных услуг по перевозке грузов</t>
  </si>
  <si>
    <t>Оплата прочих работ и услуг подрядным способом</t>
  </si>
  <si>
    <t>Оплата лицензирования, сертификации, паспортизации</t>
  </si>
  <si>
    <t>Оплата услуг по организации проведения центр.торгов и фин.расчетов</t>
  </si>
  <si>
    <t>Оплата услуг сетевых компаний по передаче электроэнергии</t>
  </si>
  <si>
    <t>Оплата услуг по диспетчеризации (в т.ч. СО ЕЭС)</t>
  </si>
  <si>
    <t>Оплата прочих услуг инфраструктурных организаций</t>
  </si>
  <si>
    <t>-Оплата услуг инфраструктурных организаций</t>
  </si>
  <si>
    <t>Оплата прочих расходов по реализации</t>
  </si>
  <si>
    <t>Оплата труда</t>
  </si>
  <si>
    <t>Оплата НДФЛ в бюджет</t>
  </si>
  <si>
    <t>Оплата отчислений на социальное страхование</t>
  </si>
  <si>
    <t>Оплата прочих расходов на персонал</t>
  </si>
  <si>
    <t>Оплата несписочному составу</t>
  </si>
  <si>
    <t>-Оплата расходов на персонал</t>
  </si>
  <si>
    <t>Оплата расходов на ИТ и связь</t>
  </si>
  <si>
    <t>Оплата арендной платы</t>
  </si>
  <si>
    <t>Оплата лизинговых расходов</t>
  </si>
  <si>
    <t>Оплата вознаграждения компании, выполняющей функции ЦЗО</t>
  </si>
  <si>
    <t>Оплата научно-исследовательских и опытно-конструкторских работ</t>
  </si>
  <si>
    <t>Оплата услуг по управлению</t>
  </si>
  <si>
    <t>Оплата консультационных и информационных услуг</t>
  </si>
  <si>
    <t>Оплата расходов на корпоративное управление</t>
  </si>
  <si>
    <t>Оплата юридических и нотариальных услуг</t>
  </si>
  <si>
    <t>Оплата аудиторских и оценочных услуг</t>
  </si>
  <si>
    <t>Оплата расходов по рекламе, маркетингу, PR, GR</t>
  </si>
  <si>
    <t>Оплата коммунальных расходов и содержания административных зданий и помещений</t>
  </si>
  <si>
    <t>Оплата обслуживания и эксплуатации автотранспорта</t>
  </si>
  <si>
    <t>Оплата услуг автотранспорта по перевозке персонала к месту работы</t>
  </si>
  <si>
    <t>Оплата услуг по обеспечению пожарной безопасности</t>
  </si>
  <si>
    <t>Оплата услуг сторожевой и вневедомственной охраны</t>
  </si>
  <si>
    <t>Оплата расходов на командировки</t>
  </si>
  <si>
    <t>Оплата представительских расходов (кроме ТМЦ)</t>
  </si>
  <si>
    <t>Оплата расходов на страхование</t>
  </si>
  <si>
    <t>Оплата услуг по охране окружающей среды</t>
  </si>
  <si>
    <t>Оплата банковских гарантий, относимых на себестоимость</t>
  </si>
  <si>
    <t>Оплата прочих услуг</t>
  </si>
  <si>
    <t>-Оплата прочих работ и услуг</t>
  </si>
  <si>
    <t>Оплата НДС</t>
  </si>
  <si>
    <t>Оплата налога на прибыль</t>
  </si>
  <si>
    <t>Оплата налога с дивидендов</t>
  </si>
  <si>
    <t>Оплата транспортного налога</t>
  </si>
  <si>
    <t>Оплата налога на землю</t>
  </si>
  <si>
    <t>Оплата налога на имущество</t>
  </si>
  <si>
    <t>Оплата прочих налогов</t>
  </si>
  <si>
    <t>-Оплата налогов</t>
  </si>
  <si>
    <t>Оплата сборов и пошлин</t>
  </si>
  <si>
    <t>Перечисление платы за пользование водными объектами</t>
  </si>
  <si>
    <t>Оплата прочих плат</t>
  </si>
  <si>
    <t>-Оплата плат</t>
  </si>
  <si>
    <t>-Оплата налогов, сборов и пошлин</t>
  </si>
  <si>
    <t>Оплата по договорам уступки прав требования</t>
  </si>
  <si>
    <t>Оплата расходов по имуществу, сданному в аренду</t>
  </si>
  <si>
    <t>Оплата по операциям купли-продажи валюты</t>
  </si>
  <si>
    <t>Оплата штрафов, пени, неустоек, %, возмещение ущерба</t>
  </si>
  <si>
    <t>Оплата расходов по взысканию дебиторской задолженности</t>
  </si>
  <si>
    <t>Оплата услуг кредитных орг. (без усл. по привл. и обсл. кредитов и займов)</t>
  </si>
  <si>
    <t>Оплата спортивных и корпоративных мероприятий</t>
  </si>
  <si>
    <t>Оплата расходов на благотворительность</t>
  </si>
  <si>
    <t>Оплата материалов (непрофильная сфера)</t>
  </si>
  <si>
    <t>Оплата услуг подрядных организаций (непрофильная сфера)</t>
  </si>
  <si>
    <t>Оплата труда (непрофильная сфера)</t>
  </si>
  <si>
    <t>Оплата отчислений на социальное страхование (непрофильная сфера)</t>
  </si>
  <si>
    <t>Оплата прочих расходов (непрофильная сфера)</t>
  </si>
  <si>
    <t>-Оплата содержания объектов непрофильной сферы</t>
  </si>
  <si>
    <t>Оплата труда (ПДиР)</t>
  </si>
  <si>
    <t>Оплата отчислений на социальное страхование (ПДиР)</t>
  </si>
  <si>
    <t>Оплата прочих расходов на персонал (ПДиР)</t>
  </si>
  <si>
    <t>Оплата несписочному составу (ПДиР)</t>
  </si>
  <si>
    <t>-Оплата расходов на персонал (ПДиР)</t>
  </si>
  <si>
    <t>Оплата судебных расходов и арбитражных издержек</t>
  </si>
  <si>
    <t>Оплата расходов от деривативов на рынке э/э и прочих финансовых инструментов</t>
  </si>
  <si>
    <t>Оплата штрафов за несвоевременный ввод объектов ДПМ</t>
  </si>
  <si>
    <t>Оплата прочих операционных расходов</t>
  </si>
  <si>
    <t>-Оплата прочих расходований по операционной деятельности</t>
  </si>
  <si>
    <t>Транзитные платежи</t>
  </si>
  <si>
    <t>-Расходования всего по операционной деятельности</t>
  </si>
  <si>
    <t>-Денежный поток по операционной деятельности</t>
  </si>
  <si>
    <t>Поступления от реализации акций, паев, долей</t>
  </si>
  <si>
    <t>Поступления от продажи и выбытия внеоборотных активов</t>
  </si>
  <si>
    <t>Поступления в счет погашения выданных долгосрочных займов без учета процентов</t>
  </si>
  <si>
    <t>Поступления от реализации прочих долгосрочных финансовых активов</t>
  </si>
  <si>
    <t>-Поступления по долгосрочным финансовым вложениям</t>
  </si>
  <si>
    <t>Поступления в счет погашения выданных краткосрочных займов без учета процентов</t>
  </si>
  <si>
    <t>Поступления от реализации прочих краткосрочных финансовых активов</t>
  </si>
  <si>
    <t>-Поступления по краткосрочным финансовым вложениям</t>
  </si>
  <si>
    <t>Поступления процентов по выданным займам</t>
  </si>
  <si>
    <t>Поступления процентов по прочим финансовым вложениям</t>
  </si>
  <si>
    <t>-Поступления процентов</t>
  </si>
  <si>
    <t>Поступления от участия в других организациях и совместной деятельности</t>
  </si>
  <si>
    <t>Прочие поступления по инвестиционной деятельности</t>
  </si>
  <si>
    <t>-Поступления денежных средств по инвестиционной деятельности</t>
  </si>
  <si>
    <t>Инвестиции в новое строительство и расширение</t>
  </si>
  <si>
    <t>Инвестиции в техническое перевооружение и реконструкцию</t>
  </si>
  <si>
    <t>Инвестиции в приобретение техники и инвентаря производственного назначения</t>
  </si>
  <si>
    <t>Инвестиции в приобретение техники и инвентаря не произв (общехоз) назначения</t>
  </si>
  <si>
    <t>Инвестиции в ИТ - мероприятия</t>
  </si>
  <si>
    <t>Инвестиции в мероприятия по обеспечению безопасности</t>
  </si>
  <si>
    <t>Прочие инвестиции (CF)</t>
  </si>
  <si>
    <t>-Инвестиции в форме капитальных вложений</t>
  </si>
  <si>
    <t>Долгосрочные займы, выдача</t>
  </si>
  <si>
    <t>Прочие долгосрочные финансовые активы</t>
  </si>
  <si>
    <t>-Вложения в долгосрочные займы и финансовые активы</t>
  </si>
  <si>
    <t>Краткосрочные займы, выдача</t>
  </si>
  <si>
    <t>Прочие краткосрочные финансовые активы</t>
  </si>
  <si>
    <t>-Вложения в краткосрочные займы и финансовые активы</t>
  </si>
  <si>
    <t>Прочие расходования по инвестиционной деятельности</t>
  </si>
  <si>
    <t>Долгосрочные инвестиции в приобретение акций, паев, долей</t>
  </si>
  <si>
    <t>Краткосрочные инвестиции в приобретение акций, долей, паев</t>
  </si>
  <si>
    <t>-Расходования денежных средств по инвестиционной деятельности</t>
  </si>
  <si>
    <t>-Денежный поток по инвестиционной деятельности</t>
  </si>
  <si>
    <t>Поступление долгосрочных кредитов</t>
  </si>
  <si>
    <t>Поступление долгосрочных займов</t>
  </si>
  <si>
    <t>Поступления по прочим долгосрочным финансовым обязательствам</t>
  </si>
  <si>
    <t>-Поступление долгосрочных кредитов и займов</t>
  </si>
  <si>
    <t>Поступление краткосрочных кредитов</t>
  </si>
  <si>
    <t>Поступление краткосрочных займов</t>
  </si>
  <si>
    <t>Поступления по прочим краткосрочным финансовым обязательствам</t>
  </si>
  <si>
    <t>Получение банковских овердрафтов</t>
  </si>
  <si>
    <t>-Поступление краткосрочных кредитов и займов</t>
  </si>
  <si>
    <t>-Поступление заимствований и прочих финансовых обязательств</t>
  </si>
  <si>
    <t>Поступления от доп.эмиссии акций</t>
  </si>
  <si>
    <t>Поступление целевого финансирования (в т.ч. субсидий)</t>
  </si>
  <si>
    <t>Прочие поступления по финансовой деятельности</t>
  </si>
  <si>
    <t>-Поступления денежных средств по финансовой деятельности</t>
  </si>
  <si>
    <t>Возврат долгосрочных кредитов</t>
  </si>
  <si>
    <t>Возврат долгосрочных займов</t>
  </si>
  <si>
    <t>Погашение прочих долгосрочных финансовых обязательств</t>
  </si>
  <si>
    <t>-Возврат долгосрочных кредитов и займов</t>
  </si>
  <si>
    <t>Возврат краткоcрочных кредитов</t>
  </si>
  <si>
    <t>Возврат краткоcрочных займов</t>
  </si>
  <si>
    <t>Погашение прочих краткосрочных финансовых обязательств</t>
  </si>
  <si>
    <t>Возврат банковских овердрафтов</t>
  </si>
  <si>
    <t>-Возврат краткосрочных кредитов и займов</t>
  </si>
  <si>
    <t>-Возврат банковских кредитов и займов</t>
  </si>
  <si>
    <t>Выплата процентов по кредитам</t>
  </si>
  <si>
    <t>Выплата процентов по займам</t>
  </si>
  <si>
    <t>Выплата процентов по финансовой аренде</t>
  </si>
  <si>
    <t>Выплата процентов по прочим финансовым обязательствам</t>
  </si>
  <si>
    <t>Выплата процентов по банковским овердрафтам</t>
  </si>
  <si>
    <t>-Выплата процентов</t>
  </si>
  <si>
    <t>Платежи по финансовой аренде</t>
  </si>
  <si>
    <t>Возврат средств по целевому финансированию с учетом процентов</t>
  </si>
  <si>
    <t>Оплата услуг по привлечению и обслуживанию кредитов и займов</t>
  </si>
  <si>
    <t>Выплата дивидендов</t>
  </si>
  <si>
    <t>Прочие расходования по финансовой деятельности</t>
  </si>
  <si>
    <t>-Расходования денежных средств по финансовой деятельности</t>
  </si>
  <si>
    <t>-Денежный поток по финансовой деятельности</t>
  </si>
  <si>
    <t>Свободный остаток денежных средств на начало периода</t>
  </si>
  <si>
    <t>Сальдо поступлений и расходований денежных средств по всем видам деятельности</t>
  </si>
  <si>
    <t>Сальдо переоценки денежных средств</t>
  </si>
  <si>
    <t>Свободный остаток денежных средств на конец периода</t>
  </si>
  <si>
    <t>Проценты к получению по займам</t>
  </si>
  <si>
    <t>Проценты по прочим финансовым вложениям</t>
  </si>
  <si>
    <t>Проценты по остаткам на расчетных счетах</t>
  </si>
  <si>
    <t>-Проценты к получению</t>
  </si>
  <si>
    <t>Дивиденды к получению и доходы от совместной деятельности</t>
  </si>
  <si>
    <t>Доходы от предоставления поручительства третьим лицам</t>
  </si>
  <si>
    <t>Доходы от операций с активами (кроме финансовых активов)</t>
  </si>
  <si>
    <t>Активы, полученные безвозмездно, в т.ч. по договорам дарения</t>
  </si>
  <si>
    <t>Реализация акций, паев, долей</t>
  </si>
  <si>
    <t>Реализация облигаций.</t>
  </si>
  <si>
    <t>Реализация векселей.</t>
  </si>
  <si>
    <t>Реализация прочих финансовых активов</t>
  </si>
  <si>
    <t>-Реализация финансовых активов</t>
  </si>
  <si>
    <t>Доходы по договорам уступки прав требования</t>
  </si>
  <si>
    <t>Дооценка и восст. резервов по фин. вложениям и инструментам</t>
  </si>
  <si>
    <t>Дооценка и восст. резервов по внеоборотным активам</t>
  </si>
  <si>
    <t>Дооценка и восст. резервов по ТМЦ</t>
  </si>
  <si>
    <t>Восст. резервов по дебиторской задолженности</t>
  </si>
  <si>
    <t>Восст. резервов по предстоящим расходам и прочим оценочным обязательствам</t>
  </si>
  <si>
    <t>-Дооценка активов и восстановление резервов</t>
  </si>
  <si>
    <t>Доходы по операциям купли-продажи валюты</t>
  </si>
  <si>
    <t>Положительные курсовые разницы</t>
  </si>
  <si>
    <t>Получение штрафов, пени, неустоек и % за пользование чужими ДС</t>
  </si>
  <si>
    <t>Списание кредиторской задолженности</t>
  </si>
  <si>
    <t>Доходы от восстановления ранее списанной дебиторской задолженности</t>
  </si>
  <si>
    <t>Прибыль прошлых лет, выявленная в отчетном году</t>
  </si>
  <si>
    <t>Возмещение по страховым случаям</t>
  </si>
  <si>
    <t>Восстановление по налогам и сборам</t>
  </si>
  <si>
    <t>Доходы по целевому финансированию (в т.ч. субсидии)</t>
  </si>
  <si>
    <t>Доходы от деривативов на рынке э/э и прочих финансовых инструментов</t>
  </si>
  <si>
    <t>Доходы от выпуска и переоценки собственных финансовых инструментов</t>
  </si>
  <si>
    <t>Доходы по выкупу собственных акций</t>
  </si>
  <si>
    <t>Прочие операционные, финансовые и иные доходы</t>
  </si>
  <si>
    <t>-Прочие операционные, финансовые и иные доходы итого</t>
  </si>
  <si>
    <t>-Итого прочие доходы</t>
  </si>
  <si>
    <t>Проценты по кредитам полученным</t>
  </si>
  <si>
    <t>Проценты по займам полученным</t>
  </si>
  <si>
    <t>Проценты по финансовой аренде</t>
  </si>
  <si>
    <t>Начисление дисконта по финансовым инструментам</t>
  </si>
  <si>
    <t>Проценты по прочим финансовым обязательствам</t>
  </si>
  <si>
    <t>-Проценты к уплате</t>
  </si>
  <si>
    <t>Расходы по предоставлению поручительства третьим лицам</t>
  </si>
  <si>
    <t>Расходы по операциям с активами (кроме финансовых активов)</t>
  </si>
  <si>
    <t>Расходы по реализации и списанию акций, паев, долей</t>
  </si>
  <si>
    <t>Расходы по реализации и списанию облигаций</t>
  </si>
  <si>
    <t>Расходы по реализации и списанию векселей</t>
  </si>
  <si>
    <t>Расходы по реализации и списанию прочих финансовых активов</t>
  </si>
  <si>
    <t>-Расходы по реализации и списанию финансовых активов</t>
  </si>
  <si>
    <t>Расходы по договорам уступки прав требования</t>
  </si>
  <si>
    <t>Амортизация, относимая на прочие расходы</t>
  </si>
  <si>
    <t>Расходы по операциям купли-продажи валюты</t>
  </si>
  <si>
    <t>Отрицательные курсовые разницы</t>
  </si>
  <si>
    <t>Выплата штрафов, пени, неустоек, % и возмещение ущерба</t>
  </si>
  <si>
    <t>Списание дебиторской задолженности</t>
  </si>
  <si>
    <t>Расходы по НДС</t>
  </si>
  <si>
    <t>Налог на имущество по объектам непроизводственного назначения</t>
  </si>
  <si>
    <t>Иные налоги и сборы</t>
  </si>
  <si>
    <t>-Расходы по налогам и сборам, не входящие в себестоимость</t>
  </si>
  <si>
    <t>Услуги по привлечению и обслуживанию кредитов и займов</t>
  </si>
  <si>
    <t>Расходы по банковским гарантиям.</t>
  </si>
  <si>
    <t>РКО и прочие услуги банков</t>
  </si>
  <si>
    <t>-Услуги кредитных организаций</t>
  </si>
  <si>
    <t>Убытки прошлых лет, признанные в отчетном году</t>
  </si>
  <si>
    <t>Спортивные и корпоративные мероприятия</t>
  </si>
  <si>
    <t>Благотворительность</t>
  </si>
  <si>
    <t>Прочие расходы на страхование</t>
  </si>
  <si>
    <t>Материалы (непрофильная сфера)</t>
  </si>
  <si>
    <t>Услуги подрядных организаций (непрофильная сфера)</t>
  </si>
  <si>
    <t>Прочие расходы (непрофильная сфера)</t>
  </si>
  <si>
    <t>-Содержание объектов непрофильной сферы</t>
  </si>
  <si>
    <t>Фонд оплаты труда (ПДиР)</t>
  </si>
  <si>
    <t>Отчисления на социальное страхование (ПДиР)</t>
  </si>
  <si>
    <t>Прочие расходы на персонал (ПДиР)</t>
  </si>
  <si>
    <t>Выплаты несписочному составу (ПДиР)</t>
  </si>
  <si>
    <t>-Расходы на персонал (ПДиР)</t>
  </si>
  <si>
    <t>Судебные расходы и арбитражные издержки</t>
  </si>
  <si>
    <t>Расходы по целевому финансированию (в т.ч. субсидиям)</t>
  </si>
  <si>
    <t>Обесценение и создание резервов по финансовым вложениям и инструментам</t>
  </si>
  <si>
    <t>Обесценение и создание резервов по внеоборотным активам</t>
  </si>
  <si>
    <t>Обесценение и создание резервов по ТМЦ</t>
  </si>
  <si>
    <t>Создание резервов по дебиторской задолженности</t>
  </si>
  <si>
    <t>Создание резервов по предстоящим расходам и прочим оценочным обязательствам</t>
  </si>
  <si>
    <t>-Обесценение активов и создание резервов</t>
  </si>
  <si>
    <t>Расходы от деривативов на рынке э/э и прочих финансовых инструментов</t>
  </si>
  <si>
    <t>Расходы по выпуску и переоценке собственных финансовых инструментов</t>
  </si>
  <si>
    <t>Расходы по выкупу собственных акций</t>
  </si>
  <si>
    <t>Прочие операционные, финансовые и иные расходы</t>
  </si>
  <si>
    <t>-Прочие операционные, финансовые и иные расходы итого</t>
  </si>
  <si>
    <t>-Итого прочие расходы</t>
  </si>
  <si>
    <t>Проценты к получению</t>
  </si>
  <si>
    <t>Без аналитики</t>
  </si>
  <si>
    <t>Проценты к уплате</t>
  </si>
  <si>
    <t>Коммерческие расходы</t>
  </si>
  <si>
    <t>-Итого заработная плата</t>
  </si>
  <si>
    <t>-Постоянная часть</t>
  </si>
  <si>
    <t>Оклад</t>
  </si>
  <si>
    <t>Оплата по среднему</t>
  </si>
  <si>
    <t>Индивидуальная стимулирующая надбавка (ИСН)</t>
  </si>
  <si>
    <t>Доплаты</t>
  </si>
  <si>
    <t>-Заработная плата: переменная часть</t>
  </si>
  <si>
    <t>Годовая премия и оценочное обязательство по годовой премии</t>
  </si>
  <si>
    <t>Квартальная премия и оценочное обязательство по квартальной премии</t>
  </si>
  <si>
    <t>Ежемесячная премия</t>
  </si>
  <si>
    <t>Специальная премия</t>
  </si>
  <si>
    <t>Единовременное премирование</t>
  </si>
  <si>
    <t>Выплаты и оценочные обязательства уволенным работникам</t>
  </si>
  <si>
    <t>Компенсации согласно трудового законодательства</t>
  </si>
  <si>
    <t>Оценочные обязательства по выплате неиспользованных отпусков</t>
  </si>
  <si>
    <t>Районный коэффициент, северная надбавка</t>
  </si>
  <si>
    <t>Итого ВСХ работникам</t>
  </si>
  <si>
    <t>-Итого ФОТ: Зарабатная плата и ВСХ работников</t>
  </si>
  <si>
    <t>Основная деятельность</t>
  </si>
  <si>
    <t>-Итого ФОТ</t>
  </si>
  <si>
    <t>Заработная плата</t>
  </si>
  <si>
    <t>Выплаты социального характера</t>
  </si>
  <si>
    <t>из себестоимости, коммерческих и управленческих расходов_</t>
  </si>
  <si>
    <t>из прибыли_</t>
  </si>
  <si>
    <t>Ремонт хоз способом (справочно)</t>
  </si>
  <si>
    <t>Инвестиционная деятельность</t>
  </si>
  <si>
    <t>Непрофильная деятельность.</t>
  </si>
  <si>
    <t>из инвестиций_</t>
  </si>
  <si>
    <t>Итого по всем видам деятельности.</t>
  </si>
  <si>
    <t>Штатная численность персонала на конец периода, чел</t>
  </si>
  <si>
    <t>Планируемая/фактическая численность персонала на конец периода, чел</t>
  </si>
  <si>
    <t>Среднеспис. численность ППП, чел</t>
  </si>
  <si>
    <t>Среднесписочная численность (ФОТ)</t>
  </si>
  <si>
    <t>Итого по всем видам деятельности</t>
  </si>
  <si>
    <t>-Фонд оплаты труда (источники)</t>
  </si>
  <si>
    <t>Выплаты несписочному составу.</t>
  </si>
  <si>
    <t>-Итого выплаты несписочному составу</t>
  </si>
  <si>
    <t>ВСХ не работникам и неработающим пенсионерам Общества</t>
  </si>
  <si>
    <t>ВСХ семье работника</t>
  </si>
  <si>
    <t>Выплаты студентам</t>
  </si>
  <si>
    <t>Оплата по договорам ГПХ</t>
  </si>
  <si>
    <t>Прочие расходы на персонал.</t>
  </si>
  <si>
    <t>-Итого прочие расходы на персонал</t>
  </si>
  <si>
    <t>Негосударственное пенсионное обеспечение</t>
  </si>
  <si>
    <t>Выплаты профсоюзу/освобожденным работникам профсоюза</t>
  </si>
  <si>
    <t>Расходы на поиск и привлечение персонала</t>
  </si>
  <si>
    <t>Повышение квалификации и обучение персонала</t>
  </si>
  <si>
    <t>Прочие расходы</t>
  </si>
  <si>
    <t>Отчисления на социальное страхование.</t>
  </si>
  <si>
    <t>Итого отчисления на социальное страхование</t>
  </si>
  <si>
    <t>из себестоимости, коммерческих и управленческих расходов</t>
  </si>
  <si>
    <t>из прибыли</t>
  </si>
  <si>
    <t>из инвестиций</t>
  </si>
  <si>
    <t>Отчисления на соц. страх. по непроф. деят-ти (справочно)</t>
  </si>
  <si>
    <t>Итого расходы на персонал.</t>
  </si>
  <si>
    <t>-Итого расходы на персонал_</t>
  </si>
  <si>
    <t>из себестоимости, коммерческих и управленческих расходов.</t>
  </si>
  <si>
    <t>из прибыли.</t>
  </si>
  <si>
    <t>из инвестиций .</t>
  </si>
  <si>
    <t>-ФОТ по категориям (по начислению)</t>
  </si>
  <si>
    <t>Итого ФОТ.</t>
  </si>
  <si>
    <t>Среднемесячный ФОТ на 1 работника среднесписочной численности</t>
  </si>
  <si>
    <t>Руководители.</t>
  </si>
  <si>
    <t>Специалисты и технические исполнители</t>
  </si>
  <si>
    <t>Рабочие.</t>
  </si>
  <si>
    <t>Резерв по выплате премии (с учетом РК и СН)</t>
  </si>
  <si>
    <t>Сальдо на начало периода</t>
  </si>
  <si>
    <t>Создание резерва (начисление)</t>
  </si>
  <si>
    <t>Использование резерва (списание)</t>
  </si>
  <si>
    <t>Сальдо на конец периода</t>
  </si>
  <si>
    <t>Резерв по обязательным отчислениям от ФОТ</t>
  </si>
  <si>
    <t>Резерв по неиспользованным отпускам</t>
  </si>
  <si>
    <t>-ТЕХНИКО-ЭКОНОМИЧЕСКИЕ ПОКАЗАТЕЛИ</t>
  </si>
  <si>
    <t>Среднесписочная численность</t>
  </si>
  <si>
    <t>Штатная численность персонала на конец периода</t>
  </si>
  <si>
    <t>-Характеристики ОС</t>
  </si>
  <si>
    <t>Амортизация нарастающим итогом с начала эксплуатации</t>
  </si>
  <si>
    <t>Остаточная стоимость основных средств</t>
  </si>
  <si>
    <t>в том числе недвижимого имущества</t>
  </si>
  <si>
    <t>-Электрическая энергия (мощность)</t>
  </si>
  <si>
    <t>Покупка мощности на оптовом национальном рынке.</t>
  </si>
  <si>
    <t>Полезный отпуск электроэнергии собственного пр-ва</t>
  </si>
  <si>
    <t>Полезный отпуск электроэнергии</t>
  </si>
  <si>
    <t>-Характеристики сбытовой деятельности</t>
  </si>
  <si>
    <t>Абоненты (Население и приравненные к нему потребители)</t>
  </si>
  <si>
    <t>Абоненты (юридические лица)</t>
  </si>
  <si>
    <t>-Количество потребителей</t>
  </si>
  <si>
    <t>Количество точек поставки</t>
  </si>
  <si>
    <t>Объем реализации э/э</t>
  </si>
  <si>
    <t>Объем реализации э/э населению и приравненным к нему потребителям, доля</t>
  </si>
  <si>
    <t>Объем реализации э/э на компенсацию потерь, доля</t>
  </si>
  <si>
    <t>Объем реализации э/э потребителям Pmax≥10МВт, доля</t>
  </si>
  <si>
    <t>Объем реализации э/э бюджетным потребителям, доля</t>
  </si>
  <si>
    <t>Объем реализации э/э другим энергоснабжающим организациям, доля</t>
  </si>
  <si>
    <t>Объем реализации э/э промышленным и приравненным к ним потребителям, доля</t>
  </si>
  <si>
    <t>Объем реализации э/э непромышленным и прочим потребителям, доля</t>
  </si>
  <si>
    <t>Реализация электроэнергии (мощности) на оптовом рынке (объем) доля</t>
  </si>
  <si>
    <t>Стоимость реализации э/э</t>
  </si>
  <si>
    <t>Стоимость реализации э/э населению и приравненным к нему потребителям, доля</t>
  </si>
  <si>
    <t>Стоимость реализации э/э на компенсацию потерь, доля</t>
  </si>
  <si>
    <t>Стоимость реализации э/э потребителям Pmax≥10МВт, доля</t>
  </si>
  <si>
    <t>Стоимость реализации э/э бюджетным потребителям, доля</t>
  </si>
  <si>
    <t>Стоимость реализации э/э другим энергоснабжающим организациям, доля</t>
  </si>
  <si>
    <t>Стоимость реализации э/э промышленным и приравненным к ним потребителям, доля</t>
  </si>
  <si>
    <t>Стоимость реализации э/э непромышленным и прочим потребителям, доля</t>
  </si>
  <si>
    <t>Реализация электроэнергии (мощности) на оптовом рынке, доля</t>
  </si>
  <si>
    <t>Фактическое пиковое потребление</t>
  </si>
  <si>
    <t>Доли рынка в регионах присутствия</t>
  </si>
  <si>
    <t>Сбытовая надбавка по Населению и приравненным к нему потребителям</t>
  </si>
  <si>
    <t>Сбытовая надбавка по Компенсации потерь</t>
  </si>
  <si>
    <t>Сбытовая надбавка по Потребителям Pmax≥10МВт</t>
  </si>
  <si>
    <t>Сбытовая надбавка по Бюджетным потребителям</t>
  </si>
  <si>
    <t>Сбытовая надбавка по Другим энергоснабжающим организациям</t>
  </si>
  <si>
    <t>Сбытовая надбавка по Промышленным и приравненным к ним потребителям</t>
  </si>
  <si>
    <t>Сбытовая надбавка по Непромышленным и прочим потребителям</t>
  </si>
  <si>
    <t>-Сбытовая надбавка, итого</t>
  </si>
  <si>
    <t>-ПРИВЕДЕННЫЕ ПОКАЗАТЕЛИ</t>
  </si>
  <si>
    <t>-Показатели на 1 кВтч полезного отпуска электроэнергии</t>
  </si>
  <si>
    <t>Совокупные расходы на 1 кВтч полезного отпуска</t>
  </si>
  <si>
    <t>Выручка от реализации на 1 кВтч полезного отпуска</t>
  </si>
  <si>
    <t>Маржинальная прибыль на 1 кВтч полезного отпуска</t>
  </si>
  <si>
    <t>EBITDA/Полезный отпуск</t>
  </si>
  <si>
    <t>Показатели на 1 работника среднесписочной численности</t>
  </si>
  <si>
    <t>Среднемес. полезный отпуск на 1 раб-ка среднесп.числ</t>
  </si>
  <si>
    <t>Среднемес. выручка от реализ. на 1 раб-ка среднесп.чис</t>
  </si>
  <si>
    <t>Среднемес. объем прибыли от прод. на 1 раб-ка среднесп.чис</t>
  </si>
  <si>
    <t>Среднемес. ФОТ на 1 раб-ка среднесп.чис.</t>
  </si>
  <si>
    <t>-ФИНАНСОВЫЕ ПОКАЗАТЕЛИ</t>
  </si>
  <si>
    <t>Выручка от реализации продукции, товаров, работ, услуг_</t>
  </si>
  <si>
    <t>Расходы</t>
  </si>
  <si>
    <t>Прибыль от продаж</t>
  </si>
  <si>
    <t>Маржинальная прибыль по энергосбытовой деятельности</t>
  </si>
  <si>
    <t>EBITDA_</t>
  </si>
  <si>
    <t>Рентабельность по EBITDA</t>
  </si>
  <si>
    <t>Свободный денежный поток</t>
  </si>
  <si>
    <t>-</t>
  </si>
  <si>
    <t>чел</t>
  </si>
  <si>
    <t>тыс.нац.вал.</t>
  </si>
  <si>
    <t>МВт/мес.</t>
  </si>
  <si>
    <t>млн.кВтч</t>
  </si>
  <si>
    <t>шт.</t>
  </si>
  <si>
    <t>%</t>
  </si>
  <si>
    <t>МВт</t>
  </si>
  <si>
    <t>ед.нац.вал./МВт*ч.</t>
  </si>
  <si>
    <t>ед.нац.вал/кВтч</t>
  </si>
  <si>
    <t>тыс.кВтч в мес./чел.</t>
  </si>
  <si>
    <t>тыс.нац.вал. в мес./чел.</t>
  </si>
  <si>
    <t>ед.нац.вал. в мес./чел.</t>
  </si>
  <si>
    <t>Ед.изм.</t>
  </si>
  <si>
    <t>Штатная численность персонала по ЭСД</t>
  </si>
  <si>
    <t>Штатная численность персонала по ДПС</t>
  </si>
  <si>
    <t>Собираемость (уровень оплаты) по реализации электроэнергии</t>
  </si>
  <si>
    <t>Среднемес. объем чистой прибыли на 1 раб-ка среднесп.чис</t>
  </si>
  <si>
    <t>Рентабельность продаж</t>
  </si>
  <si>
    <t>Рентабельность по чистой прибыли</t>
  </si>
  <si>
    <t>Денежный поток по операционной деятельности.</t>
  </si>
  <si>
    <t>Чистый денежный поток по всем видам деятельности</t>
  </si>
  <si>
    <t>Оборотный (рабочий) капитал</t>
  </si>
  <si>
    <t>Изменение рабочего капитала</t>
  </si>
  <si>
    <t>Краткосрочные обязательства.</t>
  </si>
  <si>
    <t>Дивиденды начисленные</t>
  </si>
  <si>
    <t>Чистые активы</t>
  </si>
  <si>
    <t>Изменение чистых активов</t>
  </si>
  <si>
    <t>Рентабельность активов (ROA)</t>
  </si>
  <si>
    <t>Рентабельность собственного капитала (ROE)</t>
  </si>
  <si>
    <t>Доля начисленных дивидендов в чистой прибыли</t>
  </si>
  <si>
    <t>Коэффициент текущей ликвидности</t>
  </si>
  <si>
    <t>Коэффициент срочной ликвидности</t>
  </si>
  <si>
    <t>Соотношение дебиторской и кредиторской задолженности</t>
  </si>
  <si>
    <t>Управление рабочим капиталом</t>
  </si>
  <si>
    <t>Текущая ставка НДС</t>
  </si>
  <si>
    <t>Оборачиваемость дебиторской задолженности</t>
  </si>
  <si>
    <t>Оборачиваемость кредиторской задолженности</t>
  </si>
  <si>
    <t>Оборачиваемость запасов</t>
  </si>
  <si>
    <t>Уровень просроченной дебиторской задолженности</t>
  </si>
  <si>
    <t>Уровень резервирования просроченной дебиторской задолженности</t>
  </si>
  <si>
    <t>Коэффициент финансовой независимости</t>
  </si>
  <si>
    <t>Коэффициент покрытия процентных выплат</t>
  </si>
  <si>
    <t>Соотношение заемных и собственных средств</t>
  </si>
  <si>
    <t>Средняя ставка заимствования</t>
  </si>
  <si>
    <t>Долг/EBITDA</t>
  </si>
  <si>
    <t>EBITDA/(% к уплате+услуги банков)</t>
  </si>
  <si>
    <t>ROCE</t>
  </si>
  <si>
    <t>Чистый долг</t>
  </si>
  <si>
    <t>отн.ед.</t>
  </si>
  <si>
    <t>дней</t>
  </si>
  <si>
    <t>млн рублей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</si>
  <si>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</si>
  <si>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</si>
  <si>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</si>
  <si>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</si>
  <si>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</si>
  <si>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</si>
  <si>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</si>
  <si>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</si>
  <si>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</si>
  <si>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</si>
  <si>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</si>
  <si>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</si>
  <si>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</si>
  <si>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</si>
  <si>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</si>
  <si>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</si>
  <si>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Векселя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</si>
  <si>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</si>
  <si>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</si>
  <si>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</si>
  <si>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</si>
  <si>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</si>
  <si>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</si>
  <si>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</si>
  <si>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</si>
  <si>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</si>
  <si>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1.4.1</t>
  </si>
  <si>
    <t xml:space="preserve">Прочие собственные средства всего, в том числе: </t>
  </si>
  <si>
    <t>1.4</t>
  </si>
  <si>
    <t>Возврат налога на добавленную стоимость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</si>
  <si>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</si>
  <si>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</si>
  <si>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</si>
  <si>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</si>
  <si>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</si>
  <si>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</t>
  </si>
  <si>
    <t>1.2.3.7</t>
  </si>
  <si>
    <t>реализации тепловой энергии и мощности</t>
  </si>
  <si>
    <t>1.2.3.6</t>
  </si>
  <si>
    <t>оказание услуг по передаче тепловой энергии</t>
  </si>
  <si>
    <t>1.2.3.5</t>
  </si>
  <si>
    <t>производство и поставка тепловой энергии и мощности</t>
  </si>
  <si>
    <t>1.2.3.4</t>
  </si>
  <si>
    <t>реализация электрической энергии и мощности</t>
  </si>
  <si>
    <t>1.2.3.3</t>
  </si>
  <si>
    <t>оказание услуг по передаче электрической энергии</t>
  </si>
  <si>
    <t>1.2.3.2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</si>
  <si>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</si>
  <si>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</si>
  <si>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</si>
  <si>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</si>
  <si>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</si>
  <si>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</si>
  <si>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</si>
  <si>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</si>
  <si>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</si>
  <si>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</si>
  <si>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</si>
  <si>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</si>
  <si>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</si>
  <si>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</t>
  </si>
  <si>
    <t>1.2.1</t>
  </si>
  <si>
    <t>Амортизация основных средств всего, в том числе</t>
  </si>
  <si>
    <t>1.2</t>
  </si>
  <si>
    <t>Прочая прибыль</t>
  </si>
  <si>
    <t>1.1.3</t>
  </si>
  <si>
    <t>прибыль от продажи электрической энергии (мощности) по нерегулируемым ценам</t>
  </si>
  <si>
    <t>1.1.2</t>
  </si>
  <si>
    <t>1.1.1.7</t>
  </si>
  <si>
    <t>1.1.1.6</t>
  </si>
  <si>
    <t>1.1.1.5</t>
  </si>
  <si>
    <t>1.1.1.4</t>
  </si>
  <si>
    <t>1.1.1.3</t>
  </si>
  <si>
    <t>1.1.1.2</t>
  </si>
  <si>
    <t>1.1.1.1</t>
  </si>
  <si>
    <t>1.1.1</t>
  </si>
  <si>
    <t>Прибыль, направляемая на инвестиции, в том числе:</t>
  </si>
  <si>
    <t>1.1</t>
  </si>
  <si>
    <t>Собственные средства всего, в том числе</t>
  </si>
  <si>
    <t>I</t>
  </si>
  <si>
    <t>Источники финансирования инвестиционной программы всего (I+II), в том числе:</t>
  </si>
  <si>
    <t>Предложение по корректировке  утвержденного плана</t>
  </si>
  <si>
    <t>Факт</t>
  </si>
  <si>
    <t>Итого за период реализации инвестиционной программы</t>
  </si>
  <si>
    <t>2021 год</t>
  </si>
  <si>
    <t>2020 год</t>
  </si>
  <si>
    <t>2019 год</t>
  </si>
  <si>
    <t>2018 год</t>
  </si>
  <si>
    <t>2017 год</t>
  </si>
  <si>
    <t>Ед. изм.</t>
  </si>
  <si>
    <t>Показатель</t>
  </si>
  <si>
    <t>№ п/п</t>
  </si>
  <si>
    <t xml:space="preserve">Раздел 2 Источники финансирования инвестиционной программы субъекта электроэнергетики 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</si>
  <si>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</si>
  <si>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</si>
  <si>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</si>
  <si>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</si>
  <si>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</si>
  <si>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</si>
  <si>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</si>
  <si>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</si>
  <si>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</si>
  <si>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</si>
  <si>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</si>
  <si>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</si>
  <si>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</si>
  <si>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</si>
  <si>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</si>
  <si>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электрической мощности электростанций, входящих в Единой энергетической системе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</si>
  <si>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</si>
  <si>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электрической мощности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</si>
  <si>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</si>
  <si>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</si>
  <si>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</si>
  <si>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x</t>
  </si>
  <si>
    <t>В отношении деятельности по оперативно-диспетчерскому управлению</t>
  </si>
  <si>
    <t>XXVII</t>
  </si>
  <si>
    <t>26.4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</si>
  <si>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</si>
  <si>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</si>
  <si>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</si>
  <si>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</si>
  <si>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</si>
  <si>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</si>
  <si>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</si>
  <si>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</si>
  <si>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24.5</t>
  </si>
  <si>
    <t>ус.ед.</t>
  </si>
  <si>
    <t>Количество условных единиц обслуживаемого электросетевого оборудования</t>
  </si>
  <si>
    <t>24.4</t>
  </si>
  <si>
    <t>24.3</t>
  </si>
  <si>
    <t>24.2</t>
  </si>
  <si>
    <t>25.1.1</t>
  </si>
  <si>
    <t>Объем отпуска электроэнергии из сети (полезный отпуск) всего, в том числе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</si>
  <si>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</si>
  <si>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</si>
  <si>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</si>
  <si>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</si>
  <si>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</si>
  <si>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</si>
  <si>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</si>
  <si>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</si>
  <si>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</si>
  <si>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</si>
  <si>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</si>
  <si>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</si>
  <si>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</si>
  <si>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</si>
  <si>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</si>
  <si>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</si>
  <si>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</si>
  <si>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</si>
  <si>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</si>
  <si>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</si>
  <si>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</si>
  <si>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</si>
  <si>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</si>
  <si>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</si>
  <si>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</si>
  <si>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Присоединенная тепловая мощность</t>
  </si>
  <si>
    <t>Располагаемая электрическая мощность</t>
  </si>
  <si>
    <t>Установленная тепловая мощность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</si>
  <si>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</si>
  <si>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</si>
  <si>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</si>
  <si>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</si>
  <si>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</si>
  <si>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23.3.7</t>
  </si>
  <si>
    <t>23.3.6</t>
  </si>
  <si>
    <t>оказание услуг по технологическому присоединению</t>
  </si>
  <si>
    <t>23.3.5</t>
  </si>
  <si>
    <t>23.3.4</t>
  </si>
  <si>
    <t>23.3.3</t>
  </si>
  <si>
    <t>23.3.2</t>
  </si>
  <si>
    <t>23.3.1</t>
  </si>
  <si>
    <t>23.3</t>
  </si>
  <si>
    <t>из нее просроченная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</si>
  <si>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</si>
  <si>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</si>
  <si>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</si>
  <si>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</si>
  <si>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</si>
  <si>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</si>
  <si>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</si>
  <si>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</si>
  <si>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</si>
  <si>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</si>
  <si>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</si>
  <si>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</si>
  <si>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</si>
  <si>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</si>
  <si>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</si>
  <si>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</si>
  <si>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электроэнергии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</si>
  <si>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</si>
  <si>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</si>
  <si>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</si>
  <si>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</si>
  <si>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</si>
  <si>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</si>
  <si>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</si>
  <si>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</si>
  <si>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</si>
  <si>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</si>
  <si>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</si>
  <si>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</si>
  <si>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периода, в том числе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</si>
  <si>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</si>
  <si>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</si>
  <si>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</si>
  <si>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</si>
  <si>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</si>
  <si>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</si>
  <si>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</si>
  <si>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</si>
  <si>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</si>
  <si>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</si>
  <si>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</si>
  <si>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23.1.1.7</t>
  </si>
  <si>
    <t>23.1.6.а</t>
  </si>
  <si>
    <t>23.1.6</t>
  </si>
  <si>
    <t>23.1.5.а</t>
  </si>
  <si>
    <t>23.1.5</t>
  </si>
  <si>
    <t>23.1.4.а</t>
  </si>
  <si>
    <t>23.1.4</t>
  </si>
  <si>
    <t>23.1.3.а</t>
  </si>
  <si>
    <t>23.1.3</t>
  </si>
  <si>
    <t>23.1.2.а</t>
  </si>
  <si>
    <t>23.1.2</t>
  </si>
  <si>
    <t>23.1.1.а</t>
  </si>
  <si>
    <t>23.1.1</t>
  </si>
  <si>
    <t>Дебиторская задолженность на конец периода всего, в том числе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</si>
  <si>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</si>
  <si>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</si>
  <si>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</si>
  <si>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</si>
  <si>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</si>
  <si>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</si>
  <si>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</si>
  <si>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</si>
  <si>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</si>
  <si>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XVIII</t>
  </si>
  <si>
    <t>Сальдо денежных средств по прочей деятельности</t>
  </si>
  <si>
    <t>17.2</t>
  </si>
  <si>
    <t>Сальдо денежных средств по инвестиционной деятельности</t>
  </si>
  <si>
    <t>17.1</t>
  </si>
  <si>
    <t>XVII</t>
  </si>
  <si>
    <t>XVI</t>
  </si>
  <si>
    <t>15.3</t>
  </si>
  <si>
    <t>на рефинансирование кредитов и займов</t>
  </si>
  <si>
    <t>15.2.3</t>
  </si>
  <si>
    <t>15.2</t>
  </si>
  <si>
    <t>15.1</t>
  </si>
  <si>
    <t>XV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</si>
  <si>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</si>
  <si>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</si>
  <si>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</si>
  <si>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</si>
  <si>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</si>
  <si>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векселя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</si>
  <si>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</si>
  <si>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</si>
  <si>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</si>
  <si>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</si>
  <si>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</si>
  <si>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</t>
  </si>
  <si>
    <t>14.3</t>
  </si>
  <si>
    <t>14.2.3</t>
  </si>
  <si>
    <t>14.2.2</t>
  </si>
  <si>
    <t>14.2.1</t>
  </si>
  <si>
    <t>Поступления  по полученным кредитам всего, в том числе</t>
  </si>
  <si>
    <t>14.2</t>
  </si>
  <si>
    <t>Процентные поступления</t>
  </si>
  <si>
    <t>14.1</t>
  </si>
  <si>
    <t>XIV</t>
  </si>
  <si>
    <t>Прочие выплаты по инвестиционной деятельности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</si>
  <si>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</si>
  <si>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</si>
  <si>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</si>
  <si>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</si>
  <si>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</si>
  <si>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13.1.5</t>
  </si>
  <si>
    <t>13.1.4</t>
  </si>
  <si>
    <t>13.1.3</t>
  </si>
  <si>
    <t>13.1.2</t>
  </si>
  <si>
    <t>13.1.1</t>
  </si>
  <si>
    <t>Инвестиции в основной капитал всего, в том числе</t>
  </si>
  <si>
    <t>13.1</t>
  </si>
  <si>
    <t>XIII</t>
  </si>
  <si>
    <t>12.3</t>
  </si>
  <si>
    <t>12.2.1.2</t>
  </si>
  <si>
    <t>12.2.1.1</t>
  </si>
  <si>
    <t>по использованию средств бюджетов бюджетной системы РФ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</si>
  <si>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</si>
  <si>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</si>
  <si>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</si>
  <si>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</si>
  <si>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</si>
  <si>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XII</t>
  </si>
  <si>
    <t>11.8</t>
  </si>
  <si>
    <t>11.7</t>
  </si>
  <si>
    <t>11.6</t>
  </si>
  <si>
    <t>11.5</t>
  </si>
  <si>
    <t>Оплата услуг по передаче электроэнергии по сетям территориальных сетевых организаций</t>
  </si>
  <si>
    <t>11.4</t>
  </si>
  <si>
    <t>Оплата услуг по передаче электроэнергии по единой (национальной) общероссийской электрической сети</t>
  </si>
  <si>
    <t>11.3</t>
  </si>
  <si>
    <t>на розничных рынках электрической энергии и мощности</t>
  </si>
  <si>
    <t>11.2.2</t>
  </si>
  <si>
    <t>11.2.1</t>
  </si>
  <si>
    <t>Оплата покупной энергии всего, в том числе</t>
  </si>
  <si>
    <t>11.2</t>
  </si>
  <si>
    <t>11.1</t>
  </si>
  <si>
    <t>XI</t>
  </si>
  <si>
    <t>10.10</t>
  </si>
  <si>
    <t>10.9</t>
  </si>
  <si>
    <t>10.8</t>
  </si>
  <si>
    <t>10.7</t>
  </si>
  <si>
    <t>10.6</t>
  </si>
  <si>
    <t>10.5</t>
  </si>
  <si>
    <t>10.4</t>
  </si>
  <si>
    <t>10.3</t>
  </si>
  <si>
    <t>10.2</t>
  </si>
  <si>
    <t>10.1</t>
  </si>
  <si>
    <t>X</t>
  </si>
  <si>
    <t>БЮДЖЕТ ДВИЖЕНИЯ ДЕНЕЖНЫХ СРЕДСТВ</t>
  </si>
  <si>
    <t>9.4</t>
  </si>
  <si>
    <t>9.3</t>
  </si>
  <si>
    <t>9.2</t>
  </si>
  <si>
    <t>9.1</t>
  </si>
  <si>
    <t>IX</t>
  </si>
  <si>
    <t>Прочие расходы из прибыли</t>
  </si>
  <si>
    <t>8.4</t>
  </si>
  <si>
    <t>8.3</t>
  </si>
  <si>
    <t>Резервный фонд</t>
  </si>
  <si>
    <t>8.2</t>
  </si>
  <si>
    <t>8.1</t>
  </si>
  <si>
    <t>Направления использования чистой прибыли</t>
  </si>
  <si>
    <t>VIII</t>
  </si>
  <si>
    <t>7.9</t>
  </si>
  <si>
    <t>7.8</t>
  </si>
  <si>
    <t>7.7</t>
  </si>
  <si>
    <t>7.6</t>
  </si>
  <si>
    <t>7.5</t>
  </si>
  <si>
    <t>7.4</t>
  </si>
  <si>
    <t>7.3</t>
  </si>
  <si>
    <t>7.2</t>
  </si>
  <si>
    <t>7.1</t>
  </si>
  <si>
    <t>Чистая прибыль / убыток всего, в том числе</t>
  </si>
  <si>
    <t>VII</t>
  </si>
  <si>
    <t>Отложенные налоговые обязательства</t>
  </si>
  <si>
    <t>6.1</t>
  </si>
  <si>
    <t>VI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</si>
  <si>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</si>
  <si>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</si>
  <si>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</si>
  <si>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</si>
  <si>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</si>
  <si>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</si>
  <si>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</si>
  <si>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</si>
  <si>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</si>
  <si>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</si>
  <si>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</si>
  <si>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</si>
  <si>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</si>
  <si>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</si>
  <si>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</t>
  </si>
  <si>
    <t>4.2.3</t>
  </si>
  <si>
    <t>4.2.2</t>
  </si>
  <si>
    <t>Расходы, связанные с персоналом</t>
  </si>
  <si>
    <t>4.2.1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</si>
  <si>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</si>
  <si>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</si>
  <si>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</si>
  <si>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</si>
  <si>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</si>
  <si>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</t>
  </si>
  <si>
    <t>4.1.3</t>
  </si>
  <si>
    <t>4.1.2</t>
  </si>
  <si>
    <t>Доходы от участия в других организациях</t>
  </si>
  <si>
    <t>4.1.1</t>
  </si>
  <si>
    <t>4.1</t>
  </si>
  <si>
    <t>IV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</si>
  <si>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</si>
  <si>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</si>
  <si>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</si>
  <si>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</si>
  <si>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</si>
  <si>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</si>
  <si>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</si>
  <si>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</si>
  <si>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</si>
  <si>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Валовая прибыль / убыток (I - II) всего, в том числе</t>
  </si>
  <si>
    <t>III</t>
  </si>
  <si>
    <t>Управленческие расходы</t>
  </si>
  <si>
    <t>Расходы на ремонт</t>
  </si>
  <si>
    <t>иные прочие расходы</t>
  </si>
  <si>
    <t>Инфраструктурные платежи</t>
  </si>
  <si>
    <t>арендная плата, лизинговые платежи</t>
  </si>
  <si>
    <t>работы и услуги непроизводственного характера</t>
  </si>
  <si>
    <t>Прочие расходы всего, в том числе</t>
  </si>
  <si>
    <t>прочие налоги и сборы</t>
  </si>
  <si>
    <t>налог на имущество организации</t>
  </si>
  <si>
    <t>Налоги и сборы всего, в том числе</t>
  </si>
  <si>
    <t>прочие услуги производственного характера</t>
  </si>
  <si>
    <t>услуги инфраструктурных организаций (СО, КО, ЦФР, прочие)</t>
  </si>
  <si>
    <t>услуги по передаче тепловой энергии</t>
  </si>
  <si>
    <t>услуги по передаче электрической энергии по сетям территориальной сетевой организации</t>
  </si>
  <si>
    <t>услуги по передаче электрической энергии по единой (национальной) общероссийской электрической сети</t>
  </si>
  <si>
    <t>Работы и услуги производственного характера всего, в том числе</t>
  </si>
  <si>
    <t>Прочие материальные расходы</t>
  </si>
  <si>
    <t>Сырье, материалы, запасные части, инструменты</t>
  </si>
  <si>
    <t>покупная тепловая энергия (мощность)</t>
  </si>
  <si>
    <t>для последующей перепродажи</t>
  </si>
  <si>
    <t>на технологические цели, включая энергию на компенсацию потерь при ее передаче</t>
  </si>
  <si>
    <t>покупная электрическая энергия (мощность) всего, в том числе:</t>
  </si>
  <si>
    <t>Покупная энергия, в том числе:</t>
  </si>
  <si>
    <t>Расходы на топливо на технологические цели</t>
  </si>
  <si>
    <t>Материальные расходы всего, в том числе</t>
  </si>
  <si>
    <t>2.9</t>
  </si>
  <si>
    <t>2.8</t>
  </si>
  <si>
    <t>Себестоимость товаров (работ, услуг), коммерческие и управленческие расходы всего, в том числе</t>
  </si>
  <si>
    <t>1.9</t>
  </si>
  <si>
    <t>1.8</t>
  </si>
  <si>
    <t>1.7</t>
  </si>
  <si>
    <t>1.6</t>
  </si>
  <si>
    <t>1.5</t>
  </si>
  <si>
    <t>Выручка от реализации товаров (работ, услуг) всего, в том числе</t>
  </si>
  <si>
    <t xml:space="preserve">Раздел 1 Финансово-экономическая модель деятельности субъекта электроэнергетики </t>
  </si>
  <si>
    <t xml:space="preserve">                          полное наименование субъекта электроэнергетики</t>
  </si>
  <si>
    <t>к приказу Минэнерго России</t>
  </si>
  <si>
    <t>Год Итого
2017</t>
  </si>
  <si>
    <t>-Пассивы</t>
  </si>
  <si>
    <t>-Краткосрочные обязательства</t>
  </si>
  <si>
    <t>-Прочие КСО</t>
  </si>
  <si>
    <t>Прочие краткосрочные обязательства</t>
  </si>
  <si>
    <t>Расчеты с акционерами по доп. эмиссии акций</t>
  </si>
  <si>
    <t>Целевое финансирование</t>
  </si>
  <si>
    <t>-Резервы предстоящих расходов и оценочные обязательства</t>
  </si>
  <si>
    <t>Прочие резервы под условные обязательства</t>
  </si>
  <si>
    <t>Резервы на рекультивацию</t>
  </si>
  <si>
    <t>Резервы под гарантированные обязательства и ремонт</t>
  </si>
  <si>
    <t>Резервы по расходам на персонал</t>
  </si>
  <si>
    <t>Доходы будущих периодов</t>
  </si>
  <si>
    <t>Задолженность участникам (учредителям) по выплате доходов</t>
  </si>
  <si>
    <t>-Кредиторская задолженность</t>
  </si>
  <si>
    <t>По налогам и сборам и внебюджетным фондам</t>
  </si>
  <si>
    <t>Задолженность перед персоналом</t>
  </si>
  <si>
    <t>Прочие кредиторы</t>
  </si>
  <si>
    <t>Авансы полученные</t>
  </si>
  <si>
    <t>-Поставщики и подрядчики</t>
  </si>
  <si>
    <t>По работам инвестиционного характера</t>
  </si>
  <si>
    <t>-По операционной деятельности</t>
  </si>
  <si>
    <t>По операционной деятельности прочие</t>
  </si>
  <si>
    <t>-Займы и кредиты (краткосрочные)</t>
  </si>
  <si>
    <t>Банковские овердрафты</t>
  </si>
  <si>
    <t>Финансовая аренда краткосрочная</t>
  </si>
  <si>
    <t>-Займы и кредиты (до 12 мес.)</t>
  </si>
  <si>
    <t>Кредиты (до 12 мес.)</t>
  </si>
  <si>
    <t>Займы (до 12 мес.)</t>
  </si>
  <si>
    <t>-Долгосрочные обязательства</t>
  </si>
  <si>
    <t>-Прочие ДСО</t>
  </si>
  <si>
    <t>Прочие долгосрочные обязательства</t>
  </si>
  <si>
    <t>-Долгосрочные резервы под условные обязательства</t>
  </si>
  <si>
    <t>Прочие резервы под условные обязательства (свыше 12 мес.)</t>
  </si>
  <si>
    <t>Резервы на рекультивацию (свыше 12 мес.)</t>
  </si>
  <si>
    <t>Резервы под гарантированные обязательства и ремонт (свыше 12 мес.)</t>
  </si>
  <si>
    <t>Резервы по расходам на персонал (свыше 12 мес.)</t>
  </si>
  <si>
    <t>-Займы и кредиты (долгосрочные)</t>
  </si>
  <si>
    <t>Финансовая аренда долгосрочная</t>
  </si>
  <si>
    <t>-Займы и кредиты (свыше 12 мес.)</t>
  </si>
  <si>
    <t>Кредиты (свыше 12 мес.)</t>
  </si>
  <si>
    <t>Займы (свыше 12 мес.)</t>
  </si>
  <si>
    <t>-Капитал и резервы</t>
  </si>
  <si>
    <t>-Капитал акционеров</t>
  </si>
  <si>
    <t>-Нераспределенная прибыль (непокрытый убыток)</t>
  </si>
  <si>
    <t>Нераспределенная прибыль/убыток отчетного года</t>
  </si>
  <si>
    <t>Нераспределенная прибыль/убыток прошлых лет</t>
  </si>
  <si>
    <t>-Резервный капитал</t>
  </si>
  <si>
    <t>Прочие резервы</t>
  </si>
  <si>
    <t>Резервы в соответствии с законодательством и учредительными документами</t>
  </si>
  <si>
    <t>Переоценка ОС/НЗС</t>
  </si>
  <si>
    <t>-Инвестированный капитал</t>
  </si>
  <si>
    <t>-Добавочный капитал</t>
  </si>
  <si>
    <t>Прочий добавочный капитал</t>
  </si>
  <si>
    <t>Эмиссионный доход</t>
  </si>
  <si>
    <t>Собственные акции, выкупленные у акционеров</t>
  </si>
  <si>
    <t>-Акционерный капитал</t>
  </si>
  <si>
    <t>Привилегированные акции</t>
  </si>
  <si>
    <t>Обыкновенные акции</t>
  </si>
  <si>
    <t>-Активы</t>
  </si>
  <si>
    <t>-Оборотные активы</t>
  </si>
  <si>
    <t>Прочие оборотные активы</t>
  </si>
  <si>
    <t>-Денежные средства и денежные эквиваленты</t>
  </si>
  <si>
    <t>Депозиты краткосрочные (до 3 месяцев)</t>
  </si>
  <si>
    <t>Денежные эквиваленты</t>
  </si>
  <si>
    <t>Денежные средства</t>
  </si>
  <si>
    <t>-Краткосрочные финансовые вложения (без денежных эквивалентов)</t>
  </si>
  <si>
    <t>Депозиты краткосрочные (св. 3 месяцев)</t>
  </si>
  <si>
    <t>Прочие КС финансовые вложения</t>
  </si>
  <si>
    <t>Краткосрочные займы выданные</t>
  </si>
  <si>
    <t>Краткосрочные вложения в акции, паи, доли</t>
  </si>
  <si>
    <t>-Дебиторская задолженность (до 12 месяцев)</t>
  </si>
  <si>
    <t>Авансы выданные (до 12 мес.) по операционной и прочей деятельности</t>
  </si>
  <si>
    <t>Резервы по сомнительным долгам (до 12 мес.)</t>
  </si>
  <si>
    <t>Прочие дебиторы (ДЗ до 12 мес.)</t>
  </si>
  <si>
    <t>Задолженность по дивидендам</t>
  </si>
  <si>
    <t>-Покупатели и заказчики (ДЗ до 12 мес.)</t>
  </si>
  <si>
    <t>Покупатели и заказчики (ДЗ до 12 мес.) прочие</t>
  </si>
  <si>
    <t>Покупатели и заказчики (ДЗ до 12 мес.) ЦФР</t>
  </si>
  <si>
    <t>Налог на добавленную стоимость по приобретенным ценностям</t>
  </si>
  <si>
    <t>Запасы</t>
  </si>
  <si>
    <t>-Внеоборотные активы</t>
  </si>
  <si>
    <t>Прочие внеоборотные активы</t>
  </si>
  <si>
    <t>-Дебиторская задолженность (свыше 12 месяцев)</t>
  </si>
  <si>
    <t>Авансы выданные (свыше 12 мес. ) по операционной и прочей деятельности</t>
  </si>
  <si>
    <t>Резервы по сомнительным долгам (свыше 12 мес.)</t>
  </si>
  <si>
    <t>Прочие дебиторы (ДЗ свыше 12 мес.)</t>
  </si>
  <si>
    <t>Покупатели и заказчики (ДЗ свыше 12 мес.)</t>
  </si>
  <si>
    <t>Отложенные налоговые активы</t>
  </si>
  <si>
    <t>-Долгосрочные финансовые вложения</t>
  </si>
  <si>
    <t>Прочие ДС финансовые вложения</t>
  </si>
  <si>
    <t>-Долгосрочные займы выданные</t>
  </si>
  <si>
    <t>Депозиты долгосрочные</t>
  </si>
  <si>
    <t>Займы выданные (свыше 12 мес.)</t>
  </si>
  <si>
    <t>Долгосрочные вложения в акции, паи, доли</t>
  </si>
  <si>
    <t>Доходные вложения в материальные ценности</t>
  </si>
  <si>
    <t>Результаты исследований и разработок</t>
  </si>
  <si>
    <t>-Основные средства</t>
  </si>
  <si>
    <t>Авансы выданные (до 12 мес.) по работам инвестиционного характера</t>
  </si>
  <si>
    <t>Авансы выданные (свыше 12 мес.) по работам инвестиционного характера</t>
  </si>
  <si>
    <t>Незавершенное строительство</t>
  </si>
  <si>
    <t>Оборудование в лизинге</t>
  </si>
  <si>
    <t>-Собственные основные средства</t>
  </si>
  <si>
    <t>Движимое имущество</t>
  </si>
  <si>
    <t>Недвижимое имущество</t>
  </si>
  <si>
    <t>-Нематериальные активы</t>
  </si>
  <si>
    <t>НМА</t>
  </si>
  <si>
    <t>Остаток на начало.</t>
  </si>
  <si>
    <t>2016 год</t>
  </si>
  <si>
    <t>2015 год</t>
  </si>
  <si>
    <t>Прочие поступления по инвестиционной деятельности 
(от продажи и выбытия внеоборотных активов)</t>
  </si>
  <si>
    <t>Год Итого
2017 год</t>
  </si>
  <si>
    <t>План</t>
  </si>
  <si>
    <t>6.5</t>
  </si>
  <si>
    <t>6.4</t>
  </si>
  <si>
    <t>6.3</t>
  </si>
  <si>
    <t>6.2</t>
  </si>
  <si>
    <t>2.2.2</t>
  </si>
  <si>
    <t>2.2.1</t>
  </si>
  <si>
    <t>от 13.04.2017 г. № 310</t>
  </si>
  <si>
    <t xml:space="preserve"> Год раскрытия информации: 2017 год</t>
  </si>
  <si>
    <t xml:space="preserve">производство и поставка электрической энергии и мощности 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</si>
  <si>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</si>
  <si>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</si>
  <si>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</si>
  <si>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</si>
  <si>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</si>
  <si>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</si>
  <si>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</si>
  <si>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</si>
  <si>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</si>
  <si>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</si>
  <si>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2.2.3</t>
  </si>
  <si>
    <t>2.2.4</t>
  </si>
  <si>
    <t>2.2.5</t>
  </si>
  <si>
    <t>Расходы на оплату труда с учетом страховых взносов</t>
  </si>
  <si>
    <t>II.III</t>
  </si>
  <si>
    <t>II.IV</t>
  </si>
  <si>
    <t>II.V</t>
  </si>
  <si>
    <t>II.VI</t>
  </si>
  <si>
    <t>2.6.1</t>
  </si>
  <si>
    <t>2.6.2</t>
  </si>
  <si>
    <t>2.6.3</t>
  </si>
  <si>
    <t>2.6.4</t>
  </si>
  <si>
    <t>Иные сведения:</t>
  </si>
  <si>
    <t>II.VII</t>
  </si>
  <si>
    <t>2.7.1</t>
  </si>
  <si>
    <t>2.7.2</t>
  </si>
  <si>
    <t>2.7.3</t>
  </si>
  <si>
    <t>10.9.1</t>
  </si>
  <si>
    <t>10.9.2</t>
  </si>
  <si>
    <t>11.8.1</t>
  </si>
  <si>
    <t>11.9</t>
  </si>
  <si>
    <t>11.10</t>
  </si>
  <si>
    <t>Оплата налогов и сборов всего, в том числе:</t>
  </si>
  <si>
    <t xml:space="preserve">налог на прибыль </t>
  </si>
  <si>
    <t>Оплата сырья, материалов, запасных частей, инструментов</t>
  </si>
  <si>
    <t>Оплата прочих услуг производственного характера</t>
  </si>
  <si>
    <t>Амортизация основных средств и нематериальных активов</t>
  </si>
  <si>
    <t>Прочие доходы и расходы (сальдо) (строка 4.1 - строка 4.2)</t>
  </si>
  <si>
    <t>Прочие доходы всего, в том числе:</t>
  </si>
  <si>
    <t>Прочие расходы всего, в том числе:</t>
  </si>
  <si>
    <t>Прибыль / убыток до налогообложения (III + IV) всего, в том числе:</t>
  </si>
  <si>
    <t>6.6</t>
  </si>
  <si>
    <t>6.7</t>
  </si>
  <si>
    <t>6.8</t>
  </si>
  <si>
    <t>Налог на прибыль и иные аналогичные обязательные платежи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</si>
  <si>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</si>
  <si>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</si>
  <si>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</si>
  <si>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</si>
  <si>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</si>
  <si>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</si>
  <si>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 xml:space="preserve">оказание услуг по оперативно-диспетчерскому управлению в электроэнергетике </t>
  </si>
  <si>
    <t>оказание услуг по оперативно-диспетчерскому управлению в электроэнергетике</t>
  </si>
  <si>
    <t>6.9</t>
  </si>
  <si>
    <t xml:space="preserve">прочая деятельность </t>
  </si>
  <si>
    <t xml:space="preserve">Прибыль до налогообложения без учета процентов к уплате и амортизации 
(строка V + строка 4.2.2 + строка II.IV)
</t>
  </si>
  <si>
    <t>9.2.1</t>
  </si>
  <si>
    <t xml:space="preserve">Долг (кредиты и займы) на начало периода всего, в том числе:
</t>
  </si>
  <si>
    <t xml:space="preserve">краткосрочные кредиты и займы на начало периода
</t>
  </si>
  <si>
    <t xml:space="preserve">Долг (кредиты и займы) на конец периода, в том числе:
</t>
  </si>
  <si>
    <t xml:space="preserve">краткосрочные кредиты и займы на конец периода
</t>
  </si>
  <si>
    <t>9.3.1</t>
  </si>
  <si>
    <t xml:space="preserve">Отношение долга (кредиты и займы) на конец периода (строка 9.3) к прибыли до налогообложения без учета процентов к уплате и амортизации (строка 9.1)
</t>
  </si>
  <si>
    <t xml:space="preserve">Поступления от текущих операций всего, в том числе:
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</si>
  <si>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</si>
  <si>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</si>
  <si>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 xml:space="preserve">поступления денежных средств за счет средств бюджетов бюджетной системы Российской Федерации (субсидия) всего, в том числе:
</t>
  </si>
  <si>
    <t xml:space="preserve">Платежи по текущим операциям всего, в том числе:
</t>
  </si>
  <si>
    <t xml:space="preserve">Оплата поставщикам топлива </t>
  </si>
  <si>
    <t>11.2.3</t>
  </si>
  <si>
    <t xml:space="preserve">на компенсацию потерь
</t>
  </si>
  <si>
    <t>Оплата услуг по передаче тепловой энергии, теплоносителя</t>
  </si>
  <si>
    <t xml:space="preserve">Страховые взносы </t>
  </si>
  <si>
    <t>11.11</t>
  </si>
  <si>
    <t>11.12</t>
  </si>
  <si>
    <t>11.13</t>
  </si>
  <si>
    <t xml:space="preserve">Арендная плата и лизинговые платежи
</t>
  </si>
  <si>
    <t xml:space="preserve">Проценты по долговым обязательствам (за исключением процентов по долговым обязательствам, включаемым в стоимость инвестиционного актива)
</t>
  </si>
  <si>
    <t xml:space="preserve">Прочие платежи по текущей деятельности
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</si>
  <si>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</si>
  <si>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</si>
  <si>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</si>
  <si>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</si>
  <si>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</si>
  <si>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</si>
  <si>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</si>
  <si>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13.4</t>
  </si>
  <si>
    <t>13.4.1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</si>
  <si>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</si>
  <si>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</si>
  <si>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на текущую деятельность</t>
  </si>
  <si>
    <t>на инвестиционные операции</t>
  </si>
  <si>
    <t>Платежи по финансовым операциям всего, в том числе</t>
  </si>
  <si>
    <t>Погашение кредитов и займов всего, в том числе:</t>
  </si>
  <si>
    <t>15.1.1</t>
  </si>
  <si>
    <t>15.1.2</t>
  </si>
  <si>
    <t>Прочие выплаты по финансовым операциям</t>
  </si>
  <si>
    <t>Сальдо денежных средств по операционной деятельности (строка X- строка XI) всего, в том числе:</t>
  </si>
  <si>
    <t xml:space="preserve">Сальдо денежных средств по инвестиционным операциям всего (строка XII - строка XIII), всего в том числе: </t>
  </si>
  <si>
    <t>Сальдо денежных средств по финансовым операциям всего (XIV-XV), в том числе:</t>
  </si>
  <si>
    <t>18.1</t>
  </si>
  <si>
    <t>18.2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</si>
  <si>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</si>
  <si>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</si>
  <si>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Итого сальдо денежных средств (строка XVI + строка XVII + строка XVIII + строка XIX)</t>
  </si>
  <si>
    <t>23.2.9</t>
  </si>
  <si>
    <t>прочая кредиторская задолженность</t>
  </si>
  <si>
    <t>23.2.9.а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</si>
  <si>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</si>
  <si>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</si>
  <si>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</si>
  <si>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</si>
  <si>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</si>
  <si>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</si>
  <si>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</si>
  <si>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</si>
  <si>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</si>
  <si>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</si>
  <si>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Объем покупной продукции для последующей продажи</t>
  </si>
  <si>
    <t xml:space="preserve">потребителям, присоединенным к единой (национальной) общероссийской электрической сети </t>
  </si>
  <si>
    <t>25.2</t>
  </si>
  <si>
    <t>25.3</t>
  </si>
  <si>
    <t>Объем технологического расхода (потерь) при передаче электрической энергии</t>
  </si>
  <si>
    <t>25.3.1</t>
  </si>
  <si>
    <t xml:space="preserve">потребителей, присоединенных к единой (национальной) общероссийской электрической сети 
</t>
  </si>
  <si>
    <t>Заявленная мощность &lt;***&gt;/фактическая мощность всего, в том числе:</t>
  </si>
  <si>
    <t>25.4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</si>
  <si>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</si>
  <si>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</si>
  <si>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</si>
  <si>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</si>
  <si>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 xml:space="preserve">Среднесписочная численность работников </t>
  </si>
  <si>
    <t>полученная от реализации продукции и оказанных услуг по регулируемым ценам (тарифам):</t>
  </si>
  <si>
    <t>производства и поставки тепловой энергии (мощности)</t>
  </si>
  <si>
    <t>оказания услуг по передаче тепловой энергии, теплоносителя</t>
  </si>
  <si>
    <t>от технологического присоединения</t>
  </si>
  <si>
    <t>1.1.1.8</t>
  </si>
  <si>
    <t>1.1.1.8.1</t>
  </si>
  <si>
    <t>1.1.1.8.2</t>
  </si>
  <si>
    <t>оказание услуг по оперативно-диспетчерскому управлению в электроэнергетике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</si>
  <si>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</si>
  <si>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</si>
  <si>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</si>
  <si>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прочая текущая амортизация</t>
  </si>
  <si>
    <t>средства от эмиссии акций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</si>
  <si>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</si>
  <si>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</si>
  <si>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</si>
  <si>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
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</si>
  <si>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</si>
  <si>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кредитов</t>
  </si>
  <si>
    <t>амортизации, учтенной в ценах (тарифах) на услуги 
по передаче электрической энергии;</t>
  </si>
  <si>
    <t>цен (тарифов) на услуги по передаче электрической энергии;</t>
  </si>
  <si>
    <t>3.2.1</t>
  </si>
  <si>
    <t>3.2.2</t>
  </si>
  <si>
    <t>3.2.3</t>
  </si>
  <si>
    <t>заемные средства, направляемые на инвестиции</t>
  </si>
  <si>
    <t>доход на инвестированный капитал, направляемый на инвестиции</t>
  </si>
  <si>
    <t>возврат инвестированного капитала, направляемый на инвестиции</t>
  </si>
  <si>
    <t>На инвестиции (Фонд накопления в утвержденном плане)</t>
  </si>
  <si>
    <t>Форма 1   Финансовый план субъекта электроэнергетики</t>
  </si>
  <si>
    <t>Инвестиционная программа АО "Учалинские электрические сети"</t>
  </si>
  <si>
    <t>Субъект Российской Федерации: Республика Башкортостан</t>
  </si>
  <si>
    <t xml:space="preserve"> </t>
  </si>
  <si>
    <r>
      <t xml:space="preserve">Инвестиционная программа:      </t>
    </r>
    <r>
      <rPr>
        <b/>
        <u/>
        <sz val="12"/>
        <rFont val="Times New Roman"/>
        <family val="1"/>
        <charset val="204"/>
      </rPr>
      <t>АО "Учалинские электрические сети"</t>
    </r>
  </si>
  <si>
    <r>
      <t xml:space="preserve">Субъект Российской Федерации: </t>
    </r>
    <r>
      <rPr>
        <b/>
        <u/>
        <sz val="12"/>
        <rFont val="Times New Roman"/>
        <family val="1"/>
        <charset val="204"/>
      </rPr>
      <t xml:space="preserve"> Республика Башкортостан</t>
    </r>
  </si>
  <si>
    <r>
      <t xml:space="preserve">Год раскрытия (предоставления) информации: </t>
    </r>
    <r>
      <rPr>
        <b/>
        <u/>
        <sz val="12"/>
        <rFont val="Times New Roman"/>
        <family val="1"/>
        <charset val="204"/>
      </rPr>
      <t>2017 год</t>
    </r>
  </si>
  <si>
    <t>Утвержденные плановые значения показателей приведены в соответствии с ______________________________________________________</t>
  </si>
  <si>
    <t>План (Утвержденный план)</t>
  </si>
  <si>
    <t>Инвестиционная программа: АО "Учалинские электрические сети"</t>
  </si>
  <si>
    <t>Субъект Российской Федерации: Республика Башкортосан</t>
  </si>
  <si>
    <t>Год раскрытия информации: 2017-2021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</si>
</sst>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_-* #,##0_$_-;\-* #,##0_$_-;_-* &quot;-&quot;_$_-;_-@_-"/>
    <numFmt numFmtId="170" formatCode="_-* #,##0.00_$_-;\-* #,##0.00_$_-;_-* &quot;-&quot;??_$_-;_-@_-"/>
    <numFmt numFmtId="171" formatCode="&quot;$&quot;#,##0_);[Red]\(&quot;$&quot;#,##0\)"/>
    <numFmt numFmtId="172" formatCode="_-* #,##0.00&quot;$&quot;_-;\-* #,##0.00&quot;$&quot;_-;_-* &quot;-&quot;??&quot;$&quot;_-;_-@_-"/>
    <numFmt numFmtId="173" formatCode="_-* #,##0.00[$€-1]_-;\-* #,##0.00[$€-1]_-;_-* &quot;-&quot;??[$€-1]_-"/>
    <numFmt numFmtId="174" formatCode="&quot; &quot;#,##0.00&quot;    &quot;;&quot;-&quot;#,##0.00&quot;    &quot;;&quot; -&quot;#&quot;    &quot;;@&quot; &quot;"/>
    <numFmt numFmtId="175" formatCode="General_)"/>
    <numFmt numFmtId="176" formatCode="_-* #,##0.00_р_._-;\-* #,##0.00_р_._-;_-* \-??_р_._-;_-@_-"/>
    <numFmt numFmtId="177" formatCode="#,##0.0"/>
    <numFmt numFmtId="178" formatCode="0.0"/>
    <numFmt numFmtId="179" formatCode="0.000"/>
    <numFmt numFmtId="180" formatCode="_-* #,##0.000\ _₽_-;\-* #,##0.000\ _₽_-;_-* &quot;-&quot;\ _₽_-;_-@_-"/>
    <numFmt numFmtId="181" formatCode="#,##0.0_ ;\-#,##0.0\ "/>
  </numFmts>
  <fonts count="5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rgb="FF000000"/>
      <name val="Calibri"/>
      <family val="2"/>
      <charset val="204"/>
    </font>
    <font>
      <sz val="8"/>
      <name val="Optima"/>
    </font>
    <font>
      <sz val="8"/>
      <name val="Helv"/>
      <charset val="204"/>
    </font>
    <font>
      <sz val="8"/>
      <name val="Helv"/>
    </font>
    <font>
      <u/>
      <sz val="10"/>
      <color indexed="12"/>
      <name val="Arial Cyr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name val="NTHarmonica"/>
    </font>
    <font>
      <sz val="9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BEDAFF"/>
        <bgColor indexed="64"/>
      </patternFill>
    </fill>
    <fill>
      <patternFill patternType="solid">
        <fgColor rgb="FFDEDEDE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D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Gray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5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thin">
        <color rgb="FFC0C0C0"/>
      </bottom>
      <diagonal/>
    </border>
    <border>
      <left/>
      <right/>
      <top style="medium">
        <color indexed="64"/>
      </top>
      <bottom style="thin">
        <color rgb="FFC0C0C0"/>
      </bottom>
      <diagonal/>
    </border>
    <border>
      <left/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0">
    <xf numFmtId="0" fontId="0" fillId="0" borderId="0"/>
    <xf numFmtId="0" fontId="2" fillId="0" borderId="0"/>
    <xf numFmtId="0" fontId="2" fillId="0" borderId="0"/>
    <xf numFmtId="166" fontId="1" fillId="0" borderId="0" applyFont="0" applyFill="0" applyBorder="0" applyAlignment="0" applyProtection="0"/>
    <xf numFmtId="0" fontId="2" fillId="0" borderId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3" fillId="0" borderId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7" borderId="0" applyNumberFormat="0" applyBorder="0" applyAlignment="0" applyProtection="0"/>
    <xf numFmtId="0" fontId="14" fillId="15" borderId="25" applyNumberFormat="0" applyAlignment="0" applyProtection="0"/>
    <xf numFmtId="0" fontId="15" fillId="28" borderId="26" applyNumberFormat="0" applyAlignment="0" applyProtection="0"/>
    <xf numFmtId="0" fontId="16" fillId="28" borderId="25" applyNumberFormat="0" applyAlignment="0" applyProtection="0"/>
    <xf numFmtId="0" fontId="17" fillId="0" borderId="27" applyNumberFormat="0" applyFill="0" applyAlignment="0" applyProtection="0"/>
    <xf numFmtId="0" fontId="18" fillId="0" borderId="28" applyNumberFormat="0" applyFill="0" applyAlignment="0" applyProtection="0"/>
    <xf numFmtId="0" fontId="19" fillId="0" borderId="2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30" applyNumberFormat="0" applyFill="0" applyAlignment="0" applyProtection="0"/>
    <xf numFmtId="0" fontId="21" fillId="29" borderId="31" applyNumberFormat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1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" fillId="0" borderId="0"/>
    <xf numFmtId="0" fontId="1" fillId="0" borderId="0"/>
    <xf numFmtId="0" fontId="6" fillId="0" borderId="0"/>
    <xf numFmtId="0" fontId="2" fillId="0" borderId="0"/>
    <xf numFmtId="0" fontId="6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7" fillId="11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31" borderId="32" applyNumberFormat="0" applyFont="0" applyAlignment="0" applyProtection="0"/>
    <xf numFmtId="9" fontId="6" fillId="0" borderId="0" applyFont="0" applyFill="0" applyBorder="0" applyAlignment="0" applyProtection="0"/>
    <xf numFmtId="9" fontId="29" fillId="0" borderId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33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7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4" fillId="0" borderId="0" applyFont="0" applyFill="0" applyBorder="0" applyAlignment="0" applyProtection="0"/>
    <xf numFmtId="168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12" borderId="0" applyNumberFormat="0" applyBorder="0" applyAlignment="0" applyProtection="0"/>
    <xf numFmtId="0" fontId="26" fillId="0" borderId="0"/>
    <xf numFmtId="0" fontId="37" fillId="0" borderId="0"/>
    <xf numFmtId="0" fontId="38" fillId="0" borderId="0"/>
    <xf numFmtId="0" fontId="13" fillId="0" borderId="0"/>
    <xf numFmtId="0" fontId="38" fillId="0" borderId="0"/>
    <xf numFmtId="0" fontId="32" fillId="0" borderId="0"/>
    <xf numFmtId="0" fontId="32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32" fillId="0" borderId="0"/>
    <xf numFmtId="0" fontId="38" fillId="0" borderId="0"/>
    <xf numFmtId="0" fontId="38" fillId="0" borderId="0"/>
    <xf numFmtId="0" fontId="38" fillId="0" borderId="0"/>
    <xf numFmtId="0" fontId="32" fillId="0" borderId="0"/>
    <xf numFmtId="0" fontId="32" fillId="0" borderId="0"/>
    <xf numFmtId="0" fontId="38" fillId="0" borderId="0"/>
    <xf numFmtId="0" fontId="3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39" fillId="0" borderId="0">
      <protection locked="0"/>
    </xf>
    <xf numFmtId="165" fontId="39" fillId="0" borderId="0">
      <protection locked="0"/>
    </xf>
    <xf numFmtId="165" fontId="39" fillId="0" borderId="0">
      <protection locked="0"/>
    </xf>
    <xf numFmtId="0" fontId="6" fillId="0" borderId="0"/>
    <xf numFmtId="0" fontId="30" fillId="0" borderId="0"/>
    <xf numFmtId="0" fontId="13" fillId="0" borderId="0"/>
    <xf numFmtId="0" fontId="40" fillId="0" borderId="0">
      <protection locked="0"/>
    </xf>
    <xf numFmtId="0" fontId="40" fillId="0" borderId="0">
      <protection locked="0"/>
    </xf>
    <xf numFmtId="0" fontId="39" fillId="0" borderId="40">
      <protection locked="0"/>
    </xf>
    <xf numFmtId="0" fontId="41" fillId="34" borderId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7" borderId="0" applyNumberFormat="0" applyBorder="0" applyAlignment="0" applyProtection="0"/>
    <xf numFmtId="0" fontId="27" fillId="11" borderId="0" applyNumberFormat="0" applyBorder="0" applyAlignment="0" applyProtection="0"/>
    <xf numFmtId="0" fontId="16" fillId="28" borderId="25" applyNumberFormat="0" applyAlignment="0" applyProtection="0"/>
    <xf numFmtId="0" fontId="21" fillId="29" borderId="31" applyNumberFormat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1" fillId="0" borderId="0" applyFont="0" applyFill="0" applyBorder="0" applyAlignment="0" applyProtection="0"/>
    <xf numFmtId="171" fontId="41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32" fillId="0" borderId="0" applyFont="0" applyFill="0" applyBorder="0" applyAlignment="0" applyProtection="0"/>
    <xf numFmtId="174" fontId="42" fillId="0" borderId="0"/>
    <xf numFmtId="0" fontId="28" fillId="0" borderId="0" applyNumberFormat="0" applyFill="0" applyBorder="0" applyAlignment="0" applyProtection="0"/>
    <xf numFmtId="0" fontId="35" fillId="12" borderId="0" applyNumberFormat="0" applyBorder="0" applyAlignment="0" applyProtection="0"/>
    <xf numFmtId="0" fontId="17" fillId="0" borderId="27" applyNumberFormat="0" applyFill="0" applyAlignment="0" applyProtection="0"/>
    <xf numFmtId="0" fontId="18" fillId="0" borderId="28" applyNumberFormat="0" applyFill="0" applyAlignment="0" applyProtection="0"/>
    <xf numFmtId="0" fontId="19" fillId="0" borderId="29" applyNumberFormat="0" applyFill="0" applyAlignment="0" applyProtection="0"/>
    <xf numFmtId="0" fontId="19" fillId="0" borderId="0" applyNumberFormat="0" applyFill="0" applyBorder="0" applyAlignment="0" applyProtection="0"/>
    <xf numFmtId="0" fontId="14" fillId="15" borderId="25" applyNumberFormat="0" applyAlignment="0" applyProtection="0"/>
    <xf numFmtId="0" fontId="31" fillId="0" borderId="33" applyNumberFormat="0" applyFill="0" applyAlignment="0" applyProtection="0"/>
    <xf numFmtId="0" fontId="23" fillId="30" borderId="0" applyNumberFormat="0" applyBorder="0" applyAlignment="0" applyProtection="0"/>
    <xf numFmtId="0" fontId="41" fillId="0" borderId="41"/>
    <xf numFmtId="0" fontId="43" fillId="0" borderId="0"/>
    <xf numFmtId="0" fontId="44" fillId="0" borderId="0"/>
    <xf numFmtId="0" fontId="11" fillId="31" borderId="32" applyNumberFormat="0" applyFont="0" applyAlignment="0" applyProtection="0"/>
    <xf numFmtId="0" fontId="15" fillId="28" borderId="26" applyNumberFormat="0" applyAlignment="0" applyProtection="0"/>
    <xf numFmtId="0" fontId="45" fillId="0" borderId="0" applyNumberFormat="0">
      <alignment horizontal="left"/>
    </xf>
    <xf numFmtId="0" fontId="22" fillId="0" borderId="0" applyNumberFormat="0" applyFill="0" applyBorder="0" applyAlignment="0" applyProtection="0"/>
    <xf numFmtId="0" fontId="20" fillId="0" borderId="30" applyNumberFormat="0" applyFill="0" applyAlignment="0" applyProtection="0"/>
    <xf numFmtId="0" fontId="33" fillId="0" borderId="0" applyNumberFormat="0" applyFill="0" applyBorder="0" applyAlignment="0" applyProtection="0"/>
    <xf numFmtId="175" fontId="30" fillId="0" borderId="42">
      <protection locked="0"/>
    </xf>
    <xf numFmtId="0" fontId="46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0" fontId="47" fillId="0" borderId="39" applyBorder="0">
      <alignment horizontal="center" vertical="center" wrapText="1"/>
    </xf>
    <xf numFmtId="175" fontId="48" fillId="35" borderId="42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6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49" fillId="0" borderId="0"/>
    <xf numFmtId="0" fontId="24" fillId="0" borderId="0"/>
    <xf numFmtId="0" fontId="2" fillId="0" borderId="0"/>
    <xf numFmtId="0" fontId="37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6" fillId="0" borderId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11" fillId="31" borderId="32" applyNumberFormat="0" applyFont="0" applyAlignment="0" applyProtection="0"/>
    <xf numFmtId="9" fontId="11" fillId="0" borderId="0" applyFont="0" applyFill="0" applyBorder="0" applyAlignment="0" applyProtection="0"/>
    <xf numFmtId="9" fontId="30" fillId="0" borderId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164" fontId="50" fillId="0" borderId="0" applyFont="0" applyFill="0" applyBorder="0" applyAlignment="0" applyProtection="0"/>
    <xf numFmtId="166" fontId="50" fillId="0" borderId="0" applyFont="0" applyFill="0" applyBorder="0" applyAlignment="0" applyProtection="0"/>
    <xf numFmtId="176" fontId="30" fillId="0" borderId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" fontId="51" fillId="36" borderId="0" applyBorder="0">
      <alignment horizontal="right"/>
    </xf>
    <xf numFmtId="4" fontId="51" fillId="36" borderId="21" applyFont="0" applyBorder="0">
      <alignment horizontal="right"/>
    </xf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165" fontId="39" fillId="0" borderId="0">
      <protection locked="0"/>
    </xf>
    <xf numFmtId="0" fontId="37" fillId="0" borderId="0"/>
    <xf numFmtId="44" fontId="26" fillId="0" borderId="0" applyFont="0" applyFill="0" applyBorder="0" applyAlignment="0" applyProtection="0"/>
  </cellStyleXfs>
  <cellXfs count="212">
    <xf numFmtId="0" fontId="0" fillId="0" borderId="0" xfId="0"/>
    <xf numFmtId="0" fontId="0" fillId="2" borderId="1" xfId="0" applyNumberFormat="1" applyFill="1" applyBorder="1" applyProtection="1"/>
    <xf numFmtId="49" fontId="0" fillId="2" borderId="1" xfId="0" applyNumberFormat="1" applyFill="1" applyBorder="1" applyAlignment="1" applyProtection="1">
      <alignment vertical="top"/>
    </xf>
    <xf numFmtId="49" fontId="0" fillId="2" borderId="1" xfId="0" applyNumberFormat="1" applyFill="1" applyBorder="1" applyAlignment="1" applyProtection="1">
      <alignment horizontal="left" indent="1"/>
    </xf>
    <xf numFmtId="4" fontId="0" fillId="3" borderId="1" xfId="0" applyNumberFormat="1" applyFill="1" applyBorder="1" applyProtection="1">
      <protection locked="0"/>
    </xf>
    <xf numFmtId="4" fontId="0" fillId="3" borderId="1" xfId="0" applyNumberFormat="1" applyFill="1" applyBorder="1" applyProtection="1"/>
    <xf numFmtId="49" fontId="0" fillId="2" borderId="1" xfId="0" applyNumberFormat="1" applyFill="1" applyBorder="1" applyAlignment="1" applyProtection="1">
      <alignment horizontal="left" indent="2"/>
    </xf>
    <xf numFmtId="49" fontId="0" fillId="2" borderId="1" xfId="0" applyNumberFormat="1" applyFill="1" applyBorder="1" applyAlignment="1" applyProtection="1"/>
    <xf numFmtId="49" fontId="0" fillId="2" borderId="1" xfId="0" applyNumberFormat="1" applyFill="1" applyBorder="1" applyAlignment="1" applyProtection="1">
      <alignment horizontal="left" indent="3"/>
    </xf>
    <xf numFmtId="49" fontId="0" fillId="2" borderId="1" xfId="0" applyNumberFormat="1" applyFill="1" applyBorder="1" applyAlignment="1" applyProtection="1">
      <alignment horizontal="left" indent="4"/>
    </xf>
    <xf numFmtId="4" fontId="0" fillId="5" borderId="1" xfId="0" applyNumberFormat="1" applyFill="1" applyBorder="1" applyProtection="1"/>
    <xf numFmtId="49" fontId="0" fillId="2" borderId="1" xfId="0" applyNumberFormat="1" applyFill="1" applyBorder="1" applyAlignment="1" applyProtection="1">
      <alignment horizontal="left" indent="5"/>
    </xf>
    <xf numFmtId="4" fontId="0" fillId="6" borderId="1" xfId="0" applyNumberFormat="1" applyFill="1" applyBorder="1" applyProtection="1">
      <protection locked="0"/>
    </xf>
    <xf numFmtId="49" fontId="0" fillId="2" borderId="6" xfId="0" applyNumberFormat="1" applyFill="1" applyBorder="1" applyAlignment="1" applyProtection="1">
      <alignment vertical="top"/>
    </xf>
    <xf numFmtId="49" fontId="0" fillId="2" borderId="10" xfId="0" applyNumberFormat="1" applyFill="1" applyBorder="1" applyAlignment="1" applyProtection="1">
      <alignment vertical="top"/>
    </xf>
    <xf numFmtId="49" fontId="0" fillId="2" borderId="11" xfId="0" applyNumberFormat="1" applyFill="1" applyBorder="1" applyAlignment="1" applyProtection="1">
      <alignment vertical="top"/>
    </xf>
    <xf numFmtId="1" fontId="0" fillId="5" borderId="1" xfId="0" applyNumberFormat="1" applyFill="1" applyBorder="1" applyProtection="1"/>
    <xf numFmtId="1" fontId="0" fillId="3" borderId="1" xfId="0" applyNumberFormat="1" applyFill="1" applyBorder="1" applyProtection="1"/>
    <xf numFmtId="1" fontId="0" fillId="5" borderId="6" xfId="0" applyNumberFormat="1" applyFill="1" applyBorder="1" applyProtection="1"/>
    <xf numFmtId="1" fontId="0" fillId="3" borderId="6" xfId="0" applyNumberFormat="1" applyFill="1" applyBorder="1" applyProtection="1"/>
    <xf numFmtId="49" fontId="0" fillId="2" borderId="15" xfId="0" applyNumberFormat="1" applyFill="1" applyBorder="1" applyAlignment="1" applyProtection="1">
      <alignment vertical="top"/>
    </xf>
    <xf numFmtId="49" fontId="0" fillId="2" borderId="16" xfId="0" applyNumberFormat="1" applyFill="1" applyBorder="1" applyAlignment="1" applyProtection="1">
      <alignment vertical="top"/>
    </xf>
    <xf numFmtId="49" fontId="0" fillId="2" borderId="17" xfId="0" applyNumberFormat="1" applyFill="1" applyBorder="1" applyAlignment="1" applyProtection="1">
      <alignment vertical="top"/>
    </xf>
    <xf numFmtId="1" fontId="0" fillId="5" borderId="10" xfId="0" applyNumberFormat="1" applyFill="1" applyBorder="1" applyProtection="1"/>
    <xf numFmtId="1" fontId="0" fillId="5" borderId="11" xfId="0" applyNumberFormat="1" applyFill="1" applyBorder="1" applyProtection="1"/>
    <xf numFmtId="1" fontId="0" fillId="3" borderId="10" xfId="0" applyNumberFormat="1" applyFill="1" applyBorder="1" applyProtection="1"/>
    <xf numFmtId="1" fontId="0" fillId="3" borderId="11" xfId="0" applyNumberFormat="1" applyFill="1" applyBorder="1" applyProtection="1"/>
    <xf numFmtId="1" fontId="0" fillId="3" borderId="12" xfId="0" applyNumberFormat="1" applyFill="1" applyBorder="1" applyProtection="1"/>
    <xf numFmtId="1" fontId="0" fillId="3" borderId="13" xfId="0" applyNumberFormat="1" applyFill="1" applyBorder="1" applyProtection="1"/>
    <xf numFmtId="1" fontId="0" fillId="3" borderId="14" xfId="0" applyNumberFormat="1" applyFill="1" applyBorder="1" applyProtection="1"/>
    <xf numFmtId="1" fontId="0" fillId="6" borderId="1" xfId="0" applyNumberFormat="1" applyFill="1" applyBorder="1" applyProtection="1">
      <protection locked="0"/>
    </xf>
    <xf numFmtId="1" fontId="0" fillId="3" borderId="1" xfId="0" applyNumberFormat="1" applyFill="1" applyBorder="1" applyProtection="1">
      <protection locked="0"/>
    </xf>
    <xf numFmtId="1" fontId="0" fillId="6" borderId="10" xfId="0" applyNumberFormat="1" applyFill="1" applyBorder="1" applyProtection="1">
      <protection locked="0"/>
    </xf>
    <xf numFmtId="1" fontId="0" fillId="6" borderId="11" xfId="0" applyNumberFormat="1" applyFill="1" applyBorder="1" applyProtection="1">
      <protection locked="0"/>
    </xf>
    <xf numFmtId="1" fontId="0" fillId="3" borderId="10" xfId="0" applyNumberFormat="1" applyFill="1" applyBorder="1" applyProtection="1">
      <protection locked="0"/>
    </xf>
    <xf numFmtId="1" fontId="0" fillId="3" borderId="11" xfId="0" applyNumberFormat="1" applyFill="1" applyBorder="1" applyProtection="1">
      <protection locked="0"/>
    </xf>
    <xf numFmtId="1" fontId="0" fillId="3" borderId="12" xfId="0" applyNumberFormat="1" applyFill="1" applyBorder="1" applyProtection="1">
      <protection locked="0"/>
    </xf>
    <xf numFmtId="1" fontId="0" fillId="3" borderId="13" xfId="0" applyNumberFormat="1" applyFill="1" applyBorder="1" applyProtection="1">
      <protection locked="0"/>
    </xf>
    <xf numFmtId="1" fontId="0" fillId="3" borderId="14" xfId="0" applyNumberFormat="1" applyFill="1" applyBorder="1" applyProtection="1">
      <protection locked="0"/>
    </xf>
    <xf numFmtId="49" fontId="0" fillId="4" borderId="1" xfId="0" applyNumberFormat="1" applyFill="1" applyBorder="1" applyProtection="1"/>
    <xf numFmtId="1" fontId="0" fillId="4" borderId="1" xfId="0" applyNumberFormat="1" applyFill="1" applyBorder="1" applyProtection="1"/>
    <xf numFmtId="1" fontId="0" fillId="4" borderId="1" xfId="0" applyNumberFormat="1" applyFill="1" applyBorder="1" applyProtection="1">
      <protection locked="0"/>
    </xf>
    <xf numFmtId="49" fontId="0" fillId="3" borderId="1" xfId="0" applyNumberFormat="1" applyFill="1" applyBorder="1" applyProtection="1"/>
    <xf numFmtId="9" fontId="0" fillId="3" borderId="1" xfId="0" applyNumberFormat="1" applyFill="1" applyBorder="1" applyProtection="1">
      <protection locked="0"/>
    </xf>
    <xf numFmtId="9" fontId="0" fillId="3" borderId="1" xfId="0" applyNumberFormat="1" applyFill="1" applyBorder="1" applyProtection="1"/>
    <xf numFmtId="9" fontId="0" fillId="4" borderId="1" xfId="0" applyNumberFormat="1" applyFill="1" applyBorder="1" applyProtection="1">
      <protection locked="0"/>
    </xf>
    <xf numFmtId="9" fontId="0" fillId="4" borderId="1" xfId="0" applyNumberFormat="1" applyFill="1" applyBorder="1" applyProtection="1"/>
    <xf numFmtId="49" fontId="0" fillId="5" borderId="1" xfId="0" applyNumberFormat="1" applyFill="1" applyBorder="1" applyProtection="1"/>
    <xf numFmtId="9" fontId="0" fillId="6" borderId="1" xfId="0" applyNumberFormat="1" applyFill="1" applyBorder="1" applyProtection="1">
      <protection locked="0"/>
    </xf>
    <xf numFmtId="9" fontId="0" fillId="5" borderId="1" xfId="0" applyNumberFormat="1" applyFill="1" applyBorder="1" applyProtection="1"/>
    <xf numFmtId="4" fontId="0" fillId="8" borderId="1" xfId="0" applyNumberFormat="1" applyFill="1" applyBorder="1" applyProtection="1"/>
    <xf numFmtId="4" fontId="0" fillId="0" borderId="0" xfId="0" applyNumberFormat="1"/>
    <xf numFmtId="0" fontId="2" fillId="9" borderId="0" xfId="1" applyFont="1" applyFill="1"/>
    <xf numFmtId="0" fontId="2" fillId="9" borderId="0" xfId="1" applyFont="1" applyFill="1" applyAlignment="1">
      <alignment horizontal="center" vertical="center" wrapText="1"/>
    </xf>
    <xf numFmtId="0" fontId="3" fillId="9" borderId="0" xfId="1" applyFont="1" applyFill="1" applyAlignment="1">
      <alignment horizontal="center" vertical="center" wrapText="1"/>
    </xf>
    <xf numFmtId="0" fontId="2" fillId="9" borderId="0" xfId="1" applyFont="1" applyFill="1" applyAlignment="1">
      <alignment wrapText="1"/>
    </xf>
    <xf numFmtId="49" fontId="3" fillId="9" borderId="0" xfId="1" applyNumberFormat="1" applyFont="1" applyFill="1" applyAlignment="1">
      <alignment horizontal="center" vertical="center"/>
    </xf>
    <xf numFmtId="0" fontId="4" fillId="9" borderId="0" xfId="1" applyFont="1" applyFill="1"/>
    <xf numFmtId="3" fontId="2" fillId="0" borderId="21" xfId="0" applyNumberFormat="1" applyFont="1" applyFill="1" applyBorder="1" applyAlignment="1">
      <alignment horizontal="center" vertical="center"/>
    </xf>
    <xf numFmtId="0" fontId="2" fillId="9" borderId="0" xfId="1" applyFont="1" applyFill="1" applyAlignment="1">
      <alignment vertical="center"/>
    </xf>
    <xf numFmtId="0" fontId="4" fillId="9" borderId="0" xfId="1" applyFont="1" applyFill="1" applyAlignment="1">
      <alignment vertical="center"/>
    </xf>
    <xf numFmtId="49" fontId="0" fillId="2" borderId="1" xfId="0" applyNumberFormat="1" applyFill="1" applyBorder="1" applyAlignment="1" applyProtection="1">
      <alignment vertical="top" wrapText="1"/>
    </xf>
    <xf numFmtId="1" fontId="0" fillId="5" borderId="14" xfId="0" applyNumberFormat="1" applyFill="1" applyBorder="1" applyProtection="1"/>
    <xf numFmtId="1" fontId="0" fillId="5" borderId="13" xfId="0" applyNumberFormat="1" applyFill="1" applyBorder="1" applyProtection="1"/>
    <xf numFmtId="49" fontId="0" fillId="2" borderId="12" xfId="0" applyNumberFormat="1" applyFill="1" applyBorder="1" applyAlignment="1" applyProtection="1">
      <alignment horizontal="left" indent="1"/>
    </xf>
    <xf numFmtId="49" fontId="0" fillId="2" borderId="10" xfId="0" applyNumberFormat="1" applyFill="1" applyBorder="1" applyAlignment="1" applyProtection="1">
      <alignment horizontal="left" indent="2"/>
    </xf>
    <xf numFmtId="49" fontId="0" fillId="2" borderId="10" xfId="0" applyNumberFormat="1" applyFill="1" applyBorder="1" applyAlignment="1" applyProtection="1">
      <alignment horizontal="left" indent="3"/>
    </xf>
    <xf numFmtId="49" fontId="0" fillId="2" borderId="10" xfId="0" applyNumberFormat="1" applyFill="1" applyBorder="1" applyAlignment="1" applyProtection="1">
      <alignment horizontal="left" indent="4"/>
    </xf>
    <xf numFmtId="49" fontId="0" fillId="2" borderId="10" xfId="0" applyNumberFormat="1" applyFill="1" applyBorder="1" applyAlignment="1" applyProtection="1">
      <alignment horizontal="left" indent="5"/>
    </xf>
    <xf numFmtId="49" fontId="0" fillId="2" borderId="10" xfId="0" applyNumberFormat="1" applyFill="1" applyBorder="1" applyAlignment="1" applyProtection="1">
      <alignment horizontal="left" indent="6"/>
    </xf>
    <xf numFmtId="49" fontId="0" fillId="2" borderId="10" xfId="0" applyNumberFormat="1" applyFill="1" applyBorder="1" applyAlignment="1" applyProtection="1">
      <alignment horizontal="left" indent="1"/>
    </xf>
    <xf numFmtId="0" fontId="0" fillId="2" borderId="10" xfId="0" applyNumberFormat="1" applyFill="1" applyBorder="1" applyProtection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7" borderId="35" xfId="0" applyFill="1" applyBorder="1"/>
    <xf numFmtId="0" fontId="0" fillId="0" borderId="36" xfId="0" applyBorder="1" applyAlignment="1">
      <alignment horizontal="center" vertical="center"/>
    </xf>
    <xf numFmtId="49" fontId="0" fillId="2" borderId="1" xfId="0" applyNumberFormat="1" applyFill="1" applyBorder="1" applyAlignment="1" applyProtection="1">
      <alignment horizontal="center" vertical="center"/>
    </xf>
    <xf numFmtId="49" fontId="0" fillId="2" borderId="11" xfId="0" applyNumberFormat="1" applyFill="1" applyBorder="1" applyAlignment="1" applyProtection="1">
      <alignment horizontal="center" vertical="center"/>
    </xf>
    <xf numFmtId="0" fontId="0" fillId="0" borderId="35" xfId="0" applyBorder="1" applyAlignment="1">
      <alignment horizontal="center"/>
    </xf>
    <xf numFmtId="49" fontId="0" fillId="2" borderId="6" xfId="0" applyNumberFormat="1" applyFill="1" applyBorder="1" applyAlignment="1" applyProtection="1">
      <alignment horizontal="center" vertical="center"/>
    </xf>
    <xf numFmtId="1" fontId="0" fillId="6" borderId="6" xfId="0" applyNumberFormat="1" applyFill="1" applyBorder="1" applyProtection="1">
      <protection locked="0"/>
    </xf>
    <xf numFmtId="1" fontId="0" fillId="5" borderId="37" xfId="0" applyNumberFormat="1" applyFill="1" applyBorder="1" applyProtection="1"/>
    <xf numFmtId="4" fontId="0" fillId="33" borderId="1" xfId="0" applyNumberFormat="1" applyFill="1" applyBorder="1" applyProtection="1"/>
    <xf numFmtId="49" fontId="0" fillId="33" borderId="1" xfId="0" applyNumberFormat="1" applyFill="1" applyBorder="1" applyAlignment="1" applyProtection="1">
      <alignment horizontal="left" indent="1"/>
    </xf>
    <xf numFmtId="49" fontId="0" fillId="2" borderId="1" xfId="0" applyNumberFormat="1" applyFill="1" applyBorder="1" applyAlignment="1" applyProtection="1">
      <alignment horizontal="center" vertical="center" wrapText="1"/>
    </xf>
    <xf numFmtId="1" fontId="0" fillId="0" borderId="0" xfId="0" applyNumberFormat="1"/>
    <xf numFmtId="3" fontId="4" fillId="0" borderId="21" xfId="0" applyNumberFormat="1" applyFont="1" applyFill="1" applyBorder="1" applyAlignment="1">
      <alignment horizontal="center" vertical="center"/>
    </xf>
    <xf numFmtId="0" fontId="5" fillId="9" borderId="0" xfId="0" applyFont="1" applyFill="1" applyAlignment="1">
      <alignment horizontal="right" vertical="center"/>
    </xf>
    <xf numFmtId="41" fontId="4" fillId="0" borderId="21" xfId="0" applyNumberFormat="1" applyFont="1" applyFill="1" applyBorder="1" applyAlignment="1">
      <alignment horizontal="center" vertical="center"/>
    </xf>
    <xf numFmtId="41" fontId="2" fillId="0" borderId="21" xfId="0" applyNumberFormat="1" applyFont="1" applyFill="1" applyBorder="1" applyAlignment="1">
      <alignment horizontal="center" vertical="center"/>
    </xf>
    <xf numFmtId="0" fontId="0" fillId="33" borderId="0" xfId="0" applyFill="1"/>
    <xf numFmtId="49" fontId="0" fillId="33" borderId="1" xfId="0" applyNumberFormat="1" applyFill="1" applyBorder="1" applyAlignment="1" applyProtection="1">
      <alignment horizontal="left" indent="2"/>
    </xf>
    <xf numFmtId="177" fontId="2" fillId="0" borderId="21" xfId="0" applyNumberFormat="1" applyFont="1" applyFill="1" applyBorder="1" applyAlignment="1">
      <alignment horizontal="center" vertical="center"/>
    </xf>
    <xf numFmtId="49" fontId="0" fillId="33" borderId="10" xfId="0" applyNumberFormat="1" applyFill="1" applyBorder="1" applyAlignment="1" applyProtection="1">
      <alignment horizontal="left" indent="3"/>
    </xf>
    <xf numFmtId="1" fontId="0" fillId="33" borderId="1" xfId="0" applyNumberFormat="1" applyFill="1" applyBorder="1" applyProtection="1"/>
    <xf numFmtId="1" fontId="0" fillId="33" borderId="11" xfId="0" applyNumberFormat="1" applyFill="1" applyBorder="1" applyProtection="1"/>
    <xf numFmtId="1" fontId="0" fillId="33" borderId="10" xfId="0" applyNumberFormat="1" applyFill="1" applyBorder="1" applyProtection="1"/>
    <xf numFmtId="1" fontId="0" fillId="33" borderId="6" xfId="0" applyNumberFormat="1" applyFill="1" applyBorder="1" applyProtection="1"/>
    <xf numFmtId="49" fontId="0" fillId="33" borderId="1" xfId="0" applyNumberFormat="1" applyFill="1" applyBorder="1" applyProtection="1"/>
    <xf numFmtId="49" fontId="0" fillId="32" borderId="10" xfId="0" applyNumberFormat="1" applyFill="1" applyBorder="1" applyAlignment="1" applyProtection="1">
      <alignment horizontal="left" indent="3"/>
    </xf>
    <xf numFmtId="1" fontId="0" fillId="32" borderId="1" xfId="0" applyNumberFormat="1" applyFill="1" applyBorder="1" applyProtection="1"/>
    <xf numFmtId="1" fontId="0" fillId="32" borderId="11" xfId="0" applyNumberFormat="1" applyFill="1" applyBorder="1" applyProtection="1"/>
    <xf numFmtId="1" fontId="0" fillId="32" borderId="10" xfId="0" applyNumberFormat="1" applyFill="1" applyBorder="1" applyProtection="1"/>
    <xf numFmtId="1" fontId="0" fillId="32" borderId="6" xfId="0" applyNumberFormat="1" applyFill="1" applyBorder="1" applyProtection="1"/>
    <xf numFmtId="0" fontId="0" fillId="32" borderId="0" xfId="0" applyFill="1"/>
    <xf numFmtId="1" fontId="0" fillId="32" borderId="0" xfId="0" applyNumberFormat="1" applyFill="1"/>
    <xf numFmtId="9" fontId="0" fillId="33" borderId="1" xfId="0" applyNumberFormat="1" applyFill="1" applyBorder="1" applyProtection="1">
      <protection locked="0"/>
    </xf>
    <xf numFmtId="9" fontId="0" fillId="33" borderId="1" xfId="0" applyNumberFormat="1" applyFill="1" applyBorder="1" applyProtection="1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2" fillId="0" borderId="21" xfId="0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9" borderId="0" xfId="1" applyFont="1" applyFill="1" applyAlignment="1">
      <alignment vertical="center" wrapText="1"/>
    </xf>
    <xf numFmtId="1" fontId="2" fillId="0" borderId="21" xfId="0" applyNumberFormat="1" applyFont="1" applyFill="1" applyBorder="1" applyAlignment="1">
      <alignment horizontal="center" vertical="center"/>
    </xf>
    <xf numFmtId="0" fontId="2" fillId="9" borderId="0" xfId="1" applyFont="1" applyFill="1" applyBorder="1" applyAlignment="1">
      <alignment vertical="center"/>
    </xf>
    <xf numFmtId="0" fontId="2" fillId="0" borderId="21" xfId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1" xfId="1" applyFont="1" applyFill="1" applyBorder="1" applyAlignment="1">
      <alignment horizontal="center" vertical="top" wrapText="1"/>
    </xf>
    <xf numFmtId="49" fontId="3" fillId="9" borderId="0" xfId="1" applyNumberFormat="1" applyFont="1" applyFill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/>
    </xf>
    <xf numFmtId="178" fontId="2" fillId="0" borderId="21" xfId="0" applyNumberFormat="1" applyFont="1" applyFill="1" applyBorder="1" applyAlignment="1">
      <alignment horizontal="center" vertical="center"/>
    </xf>
    <xf numFmtId="177" fontId="4" fillId="0" borderId="21" xfId="0" applyNumberFormat="1" applyFont="1" applyFill="1" applyBorder="1" applyAlignment="1">
      <alignment horizontal="center" vertical="center"/>
    </xf>
    <xf numFmtId="0" fontId="4" fillId="9" borderId="20" xfId="1" applyFont="1" applyFill="1" applyBorder="1" applyAlignment="1">
      <alignment horizontal="center" vertical="center" wrapText="1"/>
    </xf>
    <xf numFmtId="0" fontId="4" fillId="9" borderId="19" xfId="1" applyFont="1" applyFill="1" applyBorder="1" applyAlignment="1">
      <alignment horizontal="center" vertical="center" wrapText="1"/>
    </xf>
    <xf numFmtId="49" fontId="2" fillId="9" borderId="0" xfId="1" applyNumberFormat="1" applyFont="1" applyFill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4" fillId="9" borderId="0" xfId="1" applyFont="1" applyFill="1" applyAlignment="1">
      <alignment wrapText="1"/>
    </xf>
    <xf numFmtId="49" fontId="2" fillId="9" borderId="23" xfId="1" applyNumberFormat="1" applyFont="1" applyFill="1" applyBorder="1" applyAlignment="1">
      <alignment horizontal="center" vertical="center"/>
    </xf>
    <xf numFmtId="0" fontId="2" fillId="9" borderId="43" xfId="1" applyFont="1" applyFill="1" applyBorder="1" applyAlignment="1">
      <alignment horizontal="center" vertical="center" wrapText="1"/>
    </xf>
    <xf numFmtId="49" fontId="2" fillId="9" borderId="43" xfId="1" applyNumberFormat="1" applyFont="1" applyFill="1" applyBorder="1" applyAlignment="1">
      <alignment horizontal="center" vertical="center"/>
    </xf>
    <xf numFmtId="0" fontId="2" fillId="9" borderId="45" xfId="1" applyFont="1" applyFill="1" applyBorder="1" applyAlignment="1">
      <alignment horizontal="center" vertical="center" wrapText="1"/>
    </xf>
    <xf numFmtId="167" fontId="2" fillId="0" borderId="21" xfId="0" applyNumberFormat="1" applyFont="1" applyFill="1" applyBorder="1" applyAlignment="1">
      <alignment horizontal="center" vertical="center"/>
    </xf>
    <xf numFmtId="0" fontId="36" fillId="9" borderId="0" xfId="0" applyFont="1" applyFill="1" applyAlignment="1">
      <alignment horizontal="center" vertical="top"/>
    </xf>
    <xf numFmtId="0" fontId="4" fillId="9" borderId="0" xfId="0" applyFont="1" applyFill="1" applyAlignment="1">
      <alignment horizontal="center" vertical="top"/>
    </xf>
    <xf numFmtId="0" fontId="2" fillId="9" borderId="0" xfId="0" applyFont="1" applyFill="1" applyAlignment="1">
      <alignment horizontal="left" vertical="top"/>
    </xf>
    <xf numFmtId="0" fontId="4" fillId="9" borderId="0" xfId="0" applyFont="1" applyFill="1" applyAlignment="1">
      <alignment horizontal="left" vertical="top"/>
    </xf>
    <xf numFmtId="0" fontId="2" fillId="9" borderId="0" xfId="0" applyFont="1" applyFill="1" applyAlignment="1">
      <alignment horizontal="right" vertical="top"/>
    </xf>
    <xf numFmtId="49" fontId="4" fillId="0" borderId="21" xfId="0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 wrapText="1"/>
    </xf>
    <xf numFmtId="3" fontId="2" fillId="0" borderId="21" xfId="0" applyNumberFormat="1" applyFont="1" applyFill="1" applyBorder="1" applyAlignment="1">
      <alignment horizontal="center"/>
    </xf>
    <xf numFmtId="9" fontId="4" fillId="0" borderId="21" xfId="4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179" fontId="2" fillId="0" borderId="21" xfId="0" applyNumberFormat="1" applyFont="1" applyFill="1" applyBorder="1" applyAlignment="1">
      <alignment horizontal="center" vertical="center"/>
    </xf>
    <xf numFmtId="41" fontId="2" fillId="0" borderId="21" xfId="0" applyNumberFormat="1" applyFont="1" applyFill="1" applyBorder="1" applyAlignment="1">
      <alignment vertical="center"/>
    </xf>
    <xf numFmtId="177" fontId="53" fillId="0" borderId="21" xfId="0" applyNumberFormat="1" applyFont="1" applyFill="1" applyBorder="1" applyAlignment="1">
      <alignment horizontal="center"/>
    </xf>
    <xf numFmtId="181" fontId="2" fillId="0" borderId="21" xfId="0" applyNumberFormat="1" applyFont="1" applyFill="1" applyBorder="1" applyAlignment="1">
      <alignment horizontal="center" vertical="center"/>
    </xf>
    <xf numFmtId="49" fontId="3" fillId="9" borderId="0" xfId="1" applyNumberFormat="1" applyFont="1" applyFill="1" applyAlignment="1">
      <alignment horizontal="center" vertical="center"/>
    </xf>
    <xf numFmtId="0" fontId="8" fillId="9" borderId="0" xfId="1" applyFont="1" applyFill="1" applyAlignment="1">
      <alignment horizontal="center" vertical="center" wrapText="1"/>
    </xf>
    <xf numFmtId="0" fontId="8" fillId="9" borderId="0" xfId="1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 vertical="center"/>
    </xf>
    <xf numFmtId="0" fontId="36" fillId="9" borderId="0" xfId="0" applyFont="1" applyFill="1" applyAlignment="1">
      <alignment horizontal="center" vertical="top"/>
    </xf>
    <xf numFmtId="0" fontId="4" fillId="9" borderId="24" xfId="1" applyFont="1" applyFill="1" applyBorder="1" applyAlignment="1">
      <alignment horizontal="center" vertical="center" wrapText="1"/>
    </xf>
    <xf numFmtId="0" fontId="4" fillId="9" borderId="38" xfId="1" applyFont="1" applyFill="1" applyBorder="1" applyAlignment="1">
      <alignment horizontal="center" vertical="center" wrapText="1"/>
    </xf>
    <xf numFmtId="49" fontId="4" fillId="9" borderId="36" xfId="1" applyNumberFormat="1" applyFont="1" applyFill="1" applyBorder="1" applyAlignment="1">
      <alignment horizontal="center" vertical="center"/>
    </xf>
    <xf numFmtId="49" fontId="4" fillId="9" borderId="35" xfId="1" applyNumberFormat="1" applyFont="1" applyFill="1" applyBorder="1" applyAlignment="1">
      <alignment horizontal="center" vertical="center"/>
    </xf>
    <xf numFmtId="49" fontId="4" fillId="0" borderId="21" xfId="1" applyNumberFormat="1" applyFont="1" applyFill="1" applyBorder="1" applyAlignment="1">
      <alignment horizontal="center" vertical="center"/>
    </xf>
    <xf numFmtId="49" fontId="4" fillId="9" borderId="39" xfId="1" applyNumberFormat="1" applyFont="1" applyFill="1" applyBorder="1" applyAlignment="1">
      <alignment horizontal="center" vertical="center" wrapText="1"/>
    </xf>
    <xf numFmtId="49" fontId="4" fillId="9" borderId="23" xfId="1" applyNumberFormat="1" applyFont="1" applyFill="1" applyBorder="1" applyAlignment="1">
      <alignment horizontal="center" vertical="center" wrapText="1"/>
    </xf>
    <xf numFmtId="0" fontId="4" fillId="9" borderId="44" xfId="1" applyFont="1" applyFill="1" applyBorder="1" applyAlignment="1">
      <alignment horizontal="center" vertical="center" wrapText="1"/>
    </xf>
    <xf numFmtId="0" fontId="4" fillId="9" borderId="43" xfId="1" applyFont="1" applyFill="1" applyBorder="1" applyAlignment="1">
      <alignment horizontal="center" vertical="center" wrapText="1"/>
    </xf>
    <xf numFmtId="0" fontId="4" fillId="9" borderId="22" xfId="1" applyFont="1" applyFill="1" applyBorder="1" applyAlignment="1">
      <alignment horizontal="center" vertical="center" wrapText="1"/>
    </xf>
    <xf numFmtId="0" fontId="7" fillId="9" borderId="18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49" fontId="0" fillId="2" borderId="3" xfId="0" applyNumberFormat="1" applyFill="1" applyBorder="1" applyAlignment="1" applyProtection="1">
      <alignment vertical="center"/>
    </xf>
    <xf numFmtId="49" fontId="0" fillId="2" borderId="4" xfId="0" applyNumberFormat="1" applyFill="1" applyBorder="1" applyAlignment="1" applyProtection="1">
      <alignment vertical="center"/>
    </xf>
    <xf numFmtId="49" fontId="0" fillId="2" borderId="5" xfId="0" applyNumberFormat="1" applyFill="1" applyBorder="1" applyAlignment="1" applyProtection="1">
      <alignment vertical="center"/>
    </xf>
    <xf numFmtId="49" fontId="0" fillId="2" borderId="3" xfId="0" applyNumberFormat="1" applyFill="1" applyBorder="1" applyAlignment="1" applyProtection="1">
      <alignment horizontal="left" vertical="center" indent="1"/>
    </xf>
    <xf numFmtId="49" fontId="0" fillId="2" borderId="4" xfId="0" applyNumberFormat="1" applyFill="1" applyBorder="1" applyAlignment="1" applyProtection="1">
      <alignment horizontal="left" vertical="center" indent="1"/>
    </xf>
    <xf numFmtId="49" fontId="0" fillId="2" borderId="5" xfId="0" applyNumberFormat="1" applyFill="1" applyBorder="1" applyAlignment="1" applyProtection="1">
      <alignment horizontal="left" vertical="center" indent="1"/>
    </xf>
    <xf numFmtId="0" fontId="0" fillId="0" borderId="18" xfId="0" applyBorder="1" applyAlignment="1">
      <alignment horizontal="center"/>
    </xf>
    <xf numFmtId="0" fontId="52" fillId="0" borderId="21" xfId="0" applyFont="1" applyFill="1" applyBorder="1" applyAlignment="1">
      <alignment horizontal="center"/>
    </xf>
    <xf numFmtId="178" fontId="52" fillId="0" borderId="21" xfId="0" applyNumberFormat="1" applyFont="1" applyFill="1" applyBorder="1" applyAlignment="1">
      <alignment horizontal="center"/>
    </xf>
    <xf numFmtId="0" fontId="52" fillId="0" borderId="21" xfId="0" applyFont="1" applyFill="1" applyBorder="1" applyAlignment="1">
      <alignment horizontal="center" vertical="center"/>
    </xf>
    <xf numFmtId="178" fontId="52" fillId="0" borderId="21" xfId="0" applyNumberFormat="1" applyFont="1" applyFill="1" applyBorder="1" applyAlignment="1">
      <alignment horizontal="center" vertical="center"/>
    </xf>
    <xf numFmtId="177" fontId="53" fillId="0" borderId="21" xfId="0" applyNumberFormat="1" applyFont="1" applyFill="1" applyBorder="1" applyAlignment="1">
      <alignment horizontal="center" vertical="center"/>
    </xf>
    <xf numFmtId="177" fontId="52" fillId="0" borderId="21" xfId="0" applyNumberFormat="1" applyFont="1" applyFill="1" applyBorder="1" applyAlignment="1">
      <alignment horizontal="center"/>
    </xf>
    <xf numFmtId="178" fontId="53" fillId="0" borderId="21" xfId="0" applyNumberFormat="1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top" wrapText="1"/>
    </xf>
    <xf numFmtId="2" fontId="52" fillId="0" borderId="21" xfId="0" applyNumberFormat="1" applyFont="1" applyFill="1" applyBorder="1" applyAlignment="1">
      <alignment horizontal="center"/>
    </xf>
    <xf numFmtId="0" fontId="53" fillId="0" borderId="21" xfId="0" applyFont="1" applyFill="1" applyBorder="1" applyAlignment="1">
      <alignment horizontal="center"/>
    </xf>
    <xf numFmtId="0" fontId="53" fillId="0" borderId="21" xfId="0" applyNumberFormat="1" applyFont="1" applyFill="1" applyBorder="1" applyAlignment="1">
      <alignment horizontal="center"/>
    </xf>
    <xf numFmtId="4" fontId="53" fillId="0" borderId="21" xfId="0" applyNumberFormat="1" applyFont="1" applyFill="1" applyBorder="1" applyAlignment="1">
      <alignment horizontal="center" vertical="center"/>
    </xf>
    <xf numFmtId="0" fontId="53" fillId="0" borderId="21" xfId="0" applyFont="1" applyFill="1" applyBorder="1" applyAlignment="1">
      <alignment horizontal="center" vertical="center"/>
    </xf>
    <xf numFmtId="167" fontId="4" fillId="0" borderId="21" xfId="3" applyNumberFormat="1" applyFont="1" applyFill="1" applyBorder="1" applyAlignment="1">
      <alignment horizontal="center" vertical="center"/>
    </xf>
    <xf numFmtId="0" fontId="4" fillId="0" borderId="48" xfId="1" applyFont="1" applyFill="1" applyBorder="1" applyAlignment="1">
      <alignment horizontal="center" vertical="center" wrapText="1"/>
    </xf>
    <xf numFmtId="0" fontId="4" fillId="0" borderId="49" xfId="1" applyFont="1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/>
    </xf>
    <xf numFmtId="0" fontId="4" fillId="0" borderId="51" xfId="1" applyFont="1" applyFill="1" applyBorder="1" applyAlignment="1">
      <alignment horizontal="center" vertical="center" wrapText="1"/>
    </xf>
    <xf numFmtId="0" fontId="4" fillId="0" borderId="52" xfId="1" applyFont="1" applyFill="1" applyBorder="1" applyAlignment="1">
      <alignment horizontal="center" vertical="center" wrapText="1"/>
    </xf>
    <xf numFmtId="0" fontId="0" fillId="0" borderId="53" xfId="0" applyFill="1" applyBorder="1" applyAlignment="1">
      <alignment horizontal="center"/>
    </xf>
    <xf numFmtId="49" fontId="4" fillId="0" borderId="21" xfId="1" applyNumberFormat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49" fontId="54" fillId="0" borderId="21" xfId="1" applyNumberFormat="1" applyFont="1" applyFill="1" applyBorder="1" applyAlignment="1">
      <alignment horizontal="center" vertical="center"/>
    </xf>
    <xf numFmtId="0" fontId="54" fillId="0" borderId="21" xfId="1" applyFont="1" applyFill="1" applyBorder="1" applyAlignment="1">
      <alignment horizontal="center" vertical="center" wrapText="1"/>
    </xf>
    <xf numFmtId="0" fontId="4" fillId="0" borderId="46" xfId="1" applyFont="1" applyFill="1" applyBorder="1" applyAlignment="1">
      <alignment horizontal="right" vertical="center" wrapText="1"/>
    </xf>
    <xf numFmtId="0" fontId="4" fillId="0" borderId="47" xfId="1" applyFont="1" applyFill="1" applyBorder="1" applyAlignment="1">
      <alignment horizontal="right" vertical="center" wrapText="1"/>
    </xf>
    <xf numFmtId="179" fontId="53" fillId="0" borderId="21" xfId="0" applyNumberFormat="1" applyFont="1" applyFill="1" applyBorder="1" applyAlignment="1">
      <alignment horizontal="center"/>
    </xf>
    <xf numFmtId="179" fontId="52" fillId="0" borderId="21" xfId="0" applyNumberFormat="1" applyFont="1" applyFill="1" applyBorder="1" applyAlignment="1">
      <alignment horizontal="center"/>
    </xf>
    <xf numFmtId="180" fontId="2" fillId="0" borderId="21" xfId="0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180" fontId="4" fillId="0" borderId="21" xfId="0" applyNumberFormat="1" applyFont="1" applyFill="1" applyBorder="1" applyAlignment="1">
      <alignment horizontal="center" vertical="center"/>
    </xf>
  </cellXfs>
  <cellStyles count="220">
    <cellStyle name="?" xfId="78"/>
    <cellStyle name="_Copy of ДРСК_1" xfId="79"/>
    <cellStyle name="_ЕСУ приложения (проект 27_07_09)(v" xfId="80"/>
    <cellStyle name="_ИП 17032006" xfId="81"/>
    <cellStyle name="_ИП 2009-2011_ОДОБР ПРАВ-ВОМ_09.04.09" xfId="82"/>
    <cellStyle name="_ИП 2010-2012 ДИПП_07 05 09" xfId="83"/>
    <cellStyle name="_ИП СО 2006-2010 отпр 22 01 07" xfId="84"/>
    <cellStyle name="_ИП ФСК 10_10_07 куцанкиной" xfId="85"/>
    <cellStyle name="_ИП ФСК на 2008-2012 17 12 071" xfId="86"/>
    <cellStyle name="_Источники финансирования ИП РусГидро 2010-2012" xfId="87"/>
    <cellStyle name="_ИсточникиИП_2010" xfId="88"/>
    <cellStyle name="_Копия Прил 2(Показатели ИП)" xfId="89"/>
    <cellStyle name="_Прил1-1 (МГИ) (Дубинину) 22 01 07" xfId="90"/>
    <cellStyle name="_Программа СО 7-09 для СД от 29 марта" xfId="91"/>
    <cellStyle name="_Расшифровка по приоритетам_МРСК 2" xfId="92"/>
    <cellStyle name="_Сб-macro 2020" xfId="93"/>
    <cellStyle name="_СО 2006-2010  Прил1-1 (Дубинину)" xfId="94"/>
    <cellStyle name="_Табл П2-5 (вар18-10-2006)" xfId="95"/>
    <cellStyle name="_Фин расчеты на 2009г" xfId="96"/>
    <cellStyle name="_Фин расчеты на 2009г по БП" xfId="97"/>
    <cellStyle name="_Фин расчеты на 2009г по БП_16.02.09" xfId="98"/>
    <cellStyle name="_Фин-экон. план 2009" xfId="99"/>
    <cellStyle name="”ќђќ‘ћ‚›‰" xfId="100"/>
    <cellStyle name="”љ‘ђћ‚ђќќ›‰" xfId="101"/>
    <cellStyle name="„…ќ…†ќ›‰" xfId="102"/>
    <cellStyle name="=C:\WINNT35\SYSTEM32\COMMAND.COM" xfId="103"/>
    <cellStyle name="=C:\WINNT35\SYSTEM32\COMMAND.COM 2" xfId="104"/>
    <cellStyle name="=C:\WINNT35\SYSTEM32\COMMAND.COM 3" xfId="105"/>
    <cellStyle name="‡ђѓћ‹ћ‚ћљ1" xfId="106"/>
    <cellStyle name="‡ђѓћ‹ћ‚ћљ2" xfId="107"/>
    <cellStyle name="’ћѓћ‚›‰" xfId="108"/>
    <cellStyle name="1Normal" xfId="109"/>
    <cellStyle name="20% - Accent1" xfId="110"/>
    <cellStyle name="20% - Accent2" xfId="111"/>
    <cellStyle name="20% - Accent3" xfId="112"/>
    <cellStyle name="20% - Accent4" xfId="113"/>
    <cellStyle name="20% - Accent5" xfId="114"/>
    <cellStyle name="20% - Accent6" xfId="115"/>
    <cellStyle name="20% - Акцент1 2" xfId="5"/>
    <cellStyle name="20% - Акцент1 3" xfId="116"/>
    <cellStyle name="20% - Акцент2 2" xfId="6"/>
    <cellStyle name="20% - Акцент2 3" xfId="117"/>
    <cellStyle name="20% - Акцент3 2" xfId="7"/>
    <cellStyle name="20% - Акцент3 3" xfId="118"/>
    <cellStyle name="20% - Акцент4 2" xfId="8"/>
    <cellStyle name="20% - Акцент4 3" xfId="119"/>
    <cellStyle name="20% - Акцент5 2" xfId="9"/>
    <cellStyle name="20% - Акцент5 3" xfId="120"/>
    <cellStyle name="20% - Акцент6 2" xfId="10"/>
    <cellStyle name="20% - Акцент6 3" xfId="121"/>
    <cellStyle name="40% - Accent1" xfId="122"/>
    <cellStyle name="40% - Accent2" xfId="123"/>
    <cellStyle name="40% - Accent3" xfId="124"/>
    <cellStyle name="40% - Accent4" xfId="125"/>
    <cellStyle name="40% - Accent5" xfId="126"/>
    <cellStyle name="40% - Accent6" xfId="127"/>
    <cellStyle name="40% - Акцент1 2" xfId="11"/>
    <cellStyle name="40% - Акцент1 3" xfId="128"/>
    <cellStyle name="40% - Акцент2 2" xfId="12"/>
    <cellStyle name="40% - Акцент2 3" xfId="129"/>
    <cellStyle name="40% - Акцент3 2" xfId="13"/>
    <cellStyle name="40% - Акцент3 3" xfId="130"/>
    <cellStyle name="40% - Акцент4 2" xfId="14"/>
    <cellStyle name="40% - Акцент4 3" xfId="131"/>
    <cellStyle name="40% - Акцент5 2" xfId="15"/>
    <cellStyle name="40% - Акцент5 3" xfId="132"/>
    <cellStyle name="40% - Акцент6 2" xfId="16"/>
    <cellStyle name="40% - Акцент6 3" xfId="133"/>
    <cellStyle name="60% - Accent1" xfId="134"/>
    <cellStyle name="60% - Accent2" xfId="135"/>
    <cellStyle name="60% - Accent3" xfId="136"/>
    <cellStyle name="60% - Accent4" xfId="137"/>
    <cellStyle name="60% - Accent5" xfId="138"/>
    <cellStyle name="60% - Accent6" xfId="139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Accent1" xfId="140"/>
    <cellStyle name="Accent2" xfId="141"/>
    <cellStyle name="Accent3" xfId="142"/>
    <cellStyle name="Accent4" xfId="143"/>
    <cellStyle name="Accent5" xfId="144"/>
    <cellStyle name="Accent6" xfId="145"/>
    <cellStyle name="Bad" xfId="146"/>
    <cellStyle name="Calculation" xfId="147"/>
    <cellStyle name="Check Cell" xfId="148"/>
    <cellStyle name="Comma [0]_laroux" xfId="149"/>
    <cellStyle name="Comma_laroux" xfId="150"/>
    <cellStyle name="Currency [0]" xfId="151"/>
    <cellStyle name="Currency [0] 2" xfId="152"/>
    <cellStyle name="Currency_laroux" xfId="153"/>
    <cellStyle name="Euro" xfId="154"/>
    <cellStyle name="Excel Built-in Comma" xfId="155"/>
    <cellStyle name="Explanatory Text" xfId="156"/>
    <cellStyle name="Good" xfId="157"/>
    <cellStyle name="Heading 1" xfId="158"/>
    <cellStyle name="Heading 2" xfId="159"/>
    <cellStyle name="Heading 3" xfId="160"/>
    <cellStyle name="Heading 4" xfId="161"/>
    <cellStyle name="Input" xfId="162"/>
    <cellStyle name="Linked Cell" xfId="163"/>
    <cellStyle name="Neutral" xfId="164"/>
    <cellStyle name="Norma11l" xfId="165"/>
    <cellStyle name="Normal 2" xfId="23"/>
    <cellStyle name="Normal_ASUS" xfId="166"/>
    <cellStyle name="Normal1" xfId="167"/>
    <cellStyle name="Note" xfId="168"/>
    <cellStyle name="Output" xfId="169"/>
    <cellStyle name="Price_Body" xfId="170"/>
    <cellStyle name="Title" xfId="171"/>
    <cellStyle name="Total" xfId="172"/>
    <cellStyle name="Warning Text" xfId="17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Беззащитный" xfId="174"/>
    <cellStyle name="Ввод  2" xfId="30"/>
    <cellStyle name="Вывод 2" xfId="31"/>
    <cellStyle name="Вычисление 2" xfId="32"/>
    <cellStyle name="Гиперссылка 2" xfId="175"/>
    <cellStyle name="Денежный 2" xfId="219"/>
    <cellStyle name="Денежный 5" xfId="176"/>
    <cellStyle name="Заголовок 1 2" xfId="33"/>
    <cellStyle name="Заголовок 2 2" xfId="34"/>
    <cellStyle name="Заголовок 3 2" xfId="35"/>
    <cellStyle name="Заголовок 4 2" xfId="36"/>
    <cellStyle name="ЗаголовокСтолбца" xfId="177"/>
    <cellStyle name="Защитный" xfId="178"/>
    <cellStyle name="Итог 2" xfId="37"/>
    <cellStyle name="Контрольная ячейка 2" xfId="38"/>
    <cellStyle name="Название 2" xfId="39"/>
    <cellStyle name="Нейтральный 2" xfId="40"/>
    <cellStyle name="Нейтральный 3" xfId="179"/>
    <cellStyle name="Нейтральный 4" xfId="180"/>
    <cellStyle name="Обычный" xfId="0" builtinId="0"/>
    <cellStyle name="Обычный 10" xfId="181"/>
    <cellStyle name="Обычный 11" xfId="41"/>
    <cellStyle name="Обычный 12" xfId="42"/>
    <cellStyle name="Обычный 12 2" xfId="43"/>
    <cellStyle name="Обычный 13" xfId="182"/>
    <cellStyle name="Обычный 14" xfId="183"/>
    <cellStyle name="Обычный 15" xfId="184"/>
    <cellStyle name="Обычный 16" xfId="185"/>
    <cellStyle name="Обычный 17" xfId="186"/>
    <cellStyle name="Обычный 2" xfId="44"/>
    <cellStyle name="Обычный 2 2" xfId="187"/>
    <cellStyle name="Обычный 2 26 2" xfId="45"/>
    <cellStyle name="Обычный 2 3" xfId="188"/>
    <cellStyle name="Обычный 2 4" xfId="189"/>
    <cellStyle name="Обычный 2 5" xfId="190"/>
    <cellStyle name="Обычный 2_НБГЭС_Формы к Приказу1069 под ИП_18.01.11 v3" xfId="191"/>
    <cellStyle name="Обычный 29" xfId="192"/>
    <cellStyle name="Обычный 3" xfId="46"/>
    <cellStyle name="Обычный 3 10 2" xfId="47"/>
    <cellStyle name="Обычный 3 2" xfId="1"/>
    <cellStyle name="Обычный 3 2 2" xfId="4"/>
    <cellStyle name="Обычный 3 2 2 2" xfId="48"/>
    <cellStyle name="Обычный 3 21" xfId="49"/>
    <cellStyle name="Обычный 30" xfId="50"/>
    <cellStyle name="Обычный 4" xfId="51"/>
    <cellStyle name="Обычный 4 2" xfId="52"/>
    <cellStyle name="Обычный 4 3" xfId="193"/>
    <cellStyle name="Обычный 5" xfId="53"/>
    <cellStyle name="Обычный 5 2" xfId="194"/>
    <cellStyle name="Обычный 5 29" xfId="195"/>
    <cellStyle name="Обычный 6" xfId="54"/>
    <cellStyle name="Обычный 6 2" xfId="55"/>
    <cellStyle name="Обычный 6 2 2" xfId="56"/>
    <cellStyle name="Обычный 6 2 3" xfId="57"/>
    <cellStyle name="Обычный 7" xfId="58"/>
    <cellStyle name="Обычный 7 2" xfId="59"/>
    <cellStyle name="Обычный 7 2 2" xfId="77"/>
    <cellStyle name="Обычный 8" xfId="2"/>
    <cellStyle name="Обычный 8 28" xfId="196"/>
    <cellStyle name="Обычный 9" xfId="197"/>
    <cellStyle name="Плохой 2" xfId="60"/>
    <cellStyle name="Плохой 3" xfId="198"/>
    <cellStyle name="Плохой 4" xfId="199"/>
    <cellStyle name="Пояснение 2" xfId="61"/>
    <cellStyle name="Примечание 2" xfId="62"/>
    <cellStyle name="Примечание 3" xfId="200"/>
    <cellStyle name="Процентный 2" xfId="63"/>
    <cellStyle name="Процентный 2 2" xfId="201"/>
    <cellStyle name="Процентный 2 3" xfId="64"/>
    <cellStyle name="Процентный 2 3 2" xfId="65"/>
    <cellStyle name="Процентный 3" xfId="66"/>
    <cellStyle name="Процентный 3 2" xfId="202"/>
    <cellStyle name="Процентный 3 3" xfId="203"/>
    <cellStyle name="Процентный 4" xfId="67"/>
    <cellStyle name="Связанная ячейка 2" xfId="68"/>
    <cellStyle name="Стиль 1" xfId="69"/>
    <cellStyle name="Стиль 1 2" xfId="204"/>
    <cellStyle name="Текст предупреждения 2" xfId="70"/>
    <cellStyle name="Тысячи [0]_3Com" xfId="205"/>
    <cellStyle name="Тысячи_3Com" xfId="206"/>
    <cellStyle name="Финансовый 2" xfId="3"/>
    <cellStyle name="Финансовый 2 10 2" xfId="207"/>
    <cellStyle name="Финансовый 2 2" xfId="208"/>
    <cellStyle name="Финансовый 2 2 2 2 2" xfId="71"/>
    <cellStyle name="Финансовый 2 3" xfId="209"/>
    <cellStyle name="Финансовый 2 4" xfId="210"/>
    <cellStyle name="Финансовый 3" xfId="72"/>
    <cellStyle name="Финансовый 3 2" xfId="211"/>
    <cellStyle name="Финансовый 4" xfId="212"/>
    <cellStyle name="Финансовый 5" xfId="73"/>
    <cellStyle name="Финансовый 5 2" xfId="74"/>
    <cellStyle name="Финансовый 6" xfId="75"/>
    <cellStyle name="Формула" xfId="213"/>
    <cellStyle name="ФормулаНаКонтроль" xfId="214"/>
    <cellStyle name="Хороший 2" xfId="76"/>
    <cellStyle name="Хороший 3" xfId="215"/>
    <cellStyle name="Хороший 4" xfId="216"/>
    <cellStyle name="Џђћ–…ќ’ќ›‰" xfId="217"/>
    <cellStyle name="㼿" xfId="2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408"/>
  <sheetViews>
    <sheetView tabSelected="1" view="pageBreakPreview" topLeftCell="B14" zoomScale="80" zoomScaleNormal="90" zoomScaleSheetLayoutView="80" workbookViewId="0">
      <pane xSplit="1" ySplit="19" topLeftCell="C387" activePane="bottomRight" state="frozen"/>
      <selection activeCell="B21" sqref="B21"/>
      <selection pane="topRight" activeCell="C21" sqref="C21"/>
      <selection pane="bottomLeft" activeCell="B26" sqref="B26"/>
      <selection pane="bottomRight" activeCell="E393" sqref="E393"/>
    </sheetView>
  </sheetViews>
  <sheetFormatPr defaultColWidth="10.28515625" defaultRowHeight="15.75" outlineLevelRow="1"/>
  <cols>
    <col min="1" max="1" width="10.140625" style="56" customWidth="1"/>
    <col min="2" max="2" width="73.85546875" style="55" customWidth="1"/>
    <col min="3" max="3" width="13.85546875" style="54" customWidth="1"/>
    <col min="4" max="4" width="15.28515625" style="52" customWidth="1"/>
    <col min="5" max="5" width="16.85546875" style="52" customWidth="1"/>
    <col min="6" max="6" width="13.140625" style="52" customWidth="1"/>
    <col min="7" max="7" width="16.28515625" style="52" customWidth="1"/>
    <col min="8" max="8" width="12.5703125" style="52" customWidth="1"/>
    <col min="9" max="9" width="16.5703125" style="52" customWidth="1"/>
    <col min="10" max="10" width="14.140625" style="52" customWidth="1"/>
    <col min="11" max="11" width="16.28515625" style="52" customWidth="1"/>
    <col min="12" max="12" width="14" style="52" customWidth="1"/>
    <col min="13" max="13" width="16.42578125" style="52" customWidth="1"/>
    <col min="14" max="14" width="14" style="52" customWidth="1"/>
    <col min="15" max="15" width="17.140625" style="52" customWidth="1"/>
    <col min="16" max="16384" width="10.28515625" style="52"/>
  </cols>
  <sheetData>
    <row r="1" spans="1:15">
      <c r="A1" s="122"/>
    </row>
    <row r="2" spans="1:15" ht="31.5">
      <c r="A2" s="122"/>
      <c r="B2" s="130" t="s">
        <v>1291</v>
      </c>
    </row>
    <row r="3" spans="1:15">
      <c r="A3" s="122"/>
      <c r="B3" s="130"/>
    </row>
    <row r="4" spans="1:15">
      <c r="A4" s="122"/>
      <c r="B4" s="130" t="s">
        <v>1292</v>
      </c>
    </row>
    <row r="5" spans="1:15">
      <c r="A5" s="122"/>
      <c r="B5" s="130"/>
    </row>
    <row r="6" spans="1:15">
      <c r="A6" s="122"/>
      <c r="B6" s="130" t="s">
        <v>1293</v>
      </c>
    </row>
    <row r="7" spans="1:15">
      <c r="A7" s="122"/>
      <c r="B7" s="130"/>
    </row>
    <row r="8" spans="1:15" ht="47.25">
      <c r="A8" s="122"/>
      <c r="B8" s="130" t="s">
        <v>1294</v>
      </c>
    </row>
    <row r="9" spans="1:15" ht="18.75">
      <c r="N9" s="88"/>
      <c r="O9" s="88" t="s">
        <v>1004</v>
      </c>
    </row>
    <row r="10" spans="1:15" ht="18.75">
      <c r="N10" s="88"/>
      <c r="O10" s="88" t="s">
        <v>1124</v>
      </c>
    </row>
    <row r="11" spans="1:15" ht="18.75">
      <c r="N11" s="88"/>
      <c r="O11" s="88"/>
    </row>
    <row r="12" spans="1:15">
      <c r="A12" s="153" t="s">
        <v>1287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</row>
    <row r="13" spans="1:15">
      <c r="A13" s="154"/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</row>
    <row r="14" spans="1:15" hidden="1" outlineLevel="1"/>
    <row r="15" spans="1:15" ht="21.75" hidden="1" customHeight="1" outlineLevel="1">
      <c r="A15" s="155" t="s">
        <v>1288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</row>
    <row r="16" spans="1:15" hidden="1" outlineLevel="1">
      <c r="A16" s="156" t="s">
        <v>1003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</row>
    <row r="17" spans="1:56" ht="15.75" hidden="1" customHeight="1" outlineLevel="1">
      <c r="A17" s="155" t="s">
        <v>1289</v>
      </c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</row>
    <row r="18" spans="1:56" ht="20.25" hidden="1" customHeight="1" outlineLevel="1">
      <c r="A18" s="155" t="s">
        <v>1125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</row>
    <row r="19" spans="1:56" ht="18.75" hidden="1" customHeight="1" outlineLevel="1">
      <c r="A19" s="152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</row>
    <row r="20" spans="1:56" hidden="1" outlineLevel="1">
      <c r="A20" s="156"/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</row>
    <row r="21" spans="1:56" outlineLevel="1">
      <c r="A21" s="136"/>
      <c r="B21" s="137" t="s">
        <v>1296</v>
      </c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40"/>
    </row>
    <row r="22" spans="1:56" ht="25.5" customHeight="1" outlineLevel="1">
      <c r="A22" s="136"/>
      <c r="B22" s="139" t="s">
        <v>1297</v>
      </c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8"/>
      <c r="N22" s="136"/>
    </row>
    <row r="23" spans="1:56" ht="26.25" customHeight="1" outlineLevel="1">
      <c r="A23" s="136"/>
      <c r="B23" s="139" t="s">
        <v>1298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</row>
    <row r="24" spans="1:56" ht="22.5" customHeight="1" outlineLevel="1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</row>
    <row r="25" spans="1:56" outlineLevel="1">
      <c r="A25" s="136"/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</row>
    <row r="26" spans="1:56" outlineLevel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</row>
    <row r="27" spans="1:56" outlineLevel="1">
      <c r="A27" s="136"/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</row>
    <row r="28" spans="1:56" ht="30.75" customHeight="1" thickBot="1">
      <c r="A28" s="167" t="s">
        <v>1002</v>
      </c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</row>
    <row r="29" spans="1:56" ht="35.25" customHeight="1">
      <c r="A29" s="162" t="s">
        <v>664</v>
      </c>
      <c r="B29" s="164" t="s">
        <v>663</v>
      </c>
      <c r="C29" s="164" t="s">
        <v>662</v>
      </c>
      <c r="D29" s="157" t="s">
        <v>661</v>
      </c>
      <c r="E29" s="166"/>
      <c r="F29" s="157" t="s">
        <v>660</v>
      </c>
      <c r="G29" s="166"/>
      <c r="H29" s="157" t="s">
        <v>659</v>
      </c>
      <c r="I29" s="166"/>
      <c r="J29" s="157" t="s">
        <v>658</v>
      </c>
      <c r="K29" s="166"/>
      <c r="L29" s="157" t="s">
        <v>657</v>
      </c>
      <c r="M29" s="166"/>
      <c r="N29" s="157" t="s">
        <v>656</v>
      </c>
      <c r="O29" s="158"/>
    </row>
    <row r="30" spans="1:56" ht="84" customHeight="1" thickBot="1">
      <c r="A30" s="163"/>
      <c r="B30" s="165"/>
      <c r="C30" s="165"/>
      <c r="D30" s="126" t="s">
        <v>1117</v>
      </c>
      <c r="E30" s="126" t="s">
        <v>655</v>
      </c>
      <c r="F30" s="126" t="s">
        <v>1117</v>
      </c>
      <c r="G30" s="126" t="s">
        <v>655</v>
      </c>
      <c r="H30" s="126" t="s">
        <v>1117</v>
      </c>
      <c r="I30" s="126" t="s">
        <v>655</v>
      </c>
      <c r="J30" s="126" t="s">
        <v>1117</v>
      </c>
      <c r="K30" s="126" t="s">
        <v>655</v>
      </c>
      <c r="L30" s="126" t="s">
        <v>1117</v>
      </c>
      <c r="M30" s="126" t="s">
        <v>654</v>
      </c>
      <c r="N30" s="126" t="s">
        <v>1295</v>
      </c>
      <c r="O30" s="127" t="s">
        <v>654</v>
      </c>
      <c r="R30" s="52" t="s">
        <v>1290</v>
      </c>
    </row>
    <row r="31" spans="1:56" s="59" customFormat="1" ht="16.5" thickBot="1">
      <c r="A31" s="131">
        <v>1</v>
      </c>
      <c r="B31" s="132">
        <v>2</v>
      </c>
      <c r="C31" s="132">
        <v>3</v>
      </c>
      <c r="D31" s="133">
        <v>7</v>
      </c>
      <c r="E31" s="132">
        <v>8</v>
      </c>
      <c r="F31" s="132">
        <v>9</v>
      </c>
      <c r="G31" s="133">
        <v>10</v>
      </c>
      <c r="H31" s="132">
        <v>11</v>
      </c>
      <c r="I31" s="132">
        <v>12</v>
      </c>
      <c r="J31" s="133">
        <v>13</v>
      </c>
      <c r="K31" s="132">
        <v>14</v>
      </c>
      <c r="L31" s="132">
        <v>15</v>
      </c>
      <c r="M31" s="133">
        <v>16</v>
      </c>
      <c r="N31" s="132">
        <v>17</v>
      </c>
      <c r="O31" s="134">
        <v>18</v>
      </c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7"/>
    </row>
    <row r="32" spans="1:56" s="59" customFormat="1" ht="27.75" customHeight="1">
      <c r="A32" s="159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17"/>
      <c r="BB32" s="117"/>
      <c r="BC32" s="117"/>
      <c r="BD32" s="117"/>
    </row>
    <row r="33" spans="1:15" s="111" customFormat="1">
      <c r="A33" s="141" t="s">
        <v>652</v>
      </c>
      <c r="B33" s="119" t="s">
        <v>1001</v>
      </c>
      <c r="C33" s="142" t="s">
        <v>572</v>
      </c>
      <c r="D33" s="150">
        <f t="shared" ref="D33:M33" si="0">D36+D38+D42</f>
        <v>145.24999999999997</v>
      </c>
      <c r="E33" s="150">
        <f t="shared" ref="E33" si="1">E36+E38+E42</f>
        <v>156.38600000000002</v>
      </c>
      <c r="F33" s="150">
        <f t="shared" si="0"/>
        <v>160.02500000000001</v>
      </c>
      <c r="G33" s="150">
        <f t="shared" ref="G33" si="2">G36+G38+G42</f>
        <v>158.56</v>
      </c>
      <c r="H33" s="150">
        <f>H36+H38+H42</f>
        <v>175.7</v>
      </c>
      <c r="I33" s="150">
        <f t="shared" ref="I33" si="3">I36+I38+I42</f>
        <v>175.77600000000001</v>
      </c>
      <c r="J33" s="150">
        <f t="shared" si="0"/>
        <v>180.6</v>
      </c>
      <c r="K33" s="150">
        <f t="shared" si="0"/>
        <v>178.5</v>
      </c>
      <c r="L33" s="150">
        <f t="shared" si="0"/>
        <v>185</v>
      </c>
      <c r="M33" s="150">
        <f t="shared" si="0"/>
        <v>181.89099999999999</v>
      </c>
      <c r="N33" s="150">
        <f>N36+N38+N42</f>
        <v>846.57500000000005</v>
      </c>
      <c r="O33" s="150">
        <f>O36+O38+O42</f>
        <v>851.11299999999994</v>
      </c>
    </row>
    <row r="34" spans="1:15" s="110" customFormat="1">
      <c r="A34" s="143" t="s">
        <v>650</v>
      </c>
      <c r="B34" s="118" t="s">
        <v>1126</v>
      </c>
      <c r="C34" s="118" t="s">
        <v>572</v>
      </c>
      <c r="D34" s="58" t="s">
        <v>521</v>
      </c>
      <c r="E34" s="58" t="s">
        <v>521</v>
      </c>
      <c r="F34" s="58" t="s">
        <v>521</v>
      </c>
      <c r="G34" s="58" t="s">
        <v>521</v>
      </c>
      <c r="H34" s="58" t="s">
        <v>521</v>
      </c>
      <c r="I34" s="58" t="s">
        <v>521</v>
      </c>
      <c r="J34" s="58" t="s">
        <v>521</v>
      </c>
      <c r="K34" s="58" t="s">
        <v>521</v>
      </c>
      <c r="L34" s="58" t="s">
        <v>521</v>
      </c>
      <c r="M34" s="58" t="s">
        <v>521</v>
      </c>
      <c r="N34" s="58" t="s">
        <v>521</v>
      </c>
      <c r="O34" s="58" t="s">
        <v>521</v>
      </c>
    </row>
    <row r="35" spans="1:15" s="110" customFormat="1">
      <c r="A35" s="143" t="s">
        <v>636</v>
      </c>
      <c r="B35" s="118" t="s">
        <v>614</v>
      </c>
      <c r="C35" s="118" t="s">
        <v>572</v>
      </c>
      <c r="D35" s="58" t="s">
        <v>521</v>
      </c>
      <c r="E35" s="58" t="s">
        <v>521</v>
      </c>
      <c r="F35" s="58" t="s">
        <v>521</v>
      </c>
      <c r="G35" s="58" t="s">
        <v>521</v>
      </c>
      <c r="H35" s="58" t="s">
        <v>521</v>
      </c>
      <c r="I35" s="58" t="s">
        <v>521</v>
      </c>
      <c r="J35" s="58" t="s">
        <v>521</v>
      </c>
      <c r="K35" s="58" t="s">
        <v>521</v>
      </c>
      <c r="L35" s="58" t="s">
        <v>521</v>
      </c>
      <c r="M35" s="58" t="s">
        <v>521</v>
      </c>
      <c r="N35" s="58" t="s">
        <v>521</v>
      </c>
      <c r="O35" s="58" t="s">
        <v>521</v>
      </c>
    </row>
    <row r="36" spans="1:15" s="110" customFormat="1">
      <c r="A36" s="143" t="s">
        <v>603</v>
      </c>
      <c r="B36" s="118" t="s">
        <v>618</v>
      </c>
      <c r="C36" s="118" t="s">
        <v>572</v>
      </c>
      <c r="D36" s="93">
        <v>142.44999999999999</v>
      </c>
      <c r="E36" s="93">
        <v>143.39500000000001</v>
      </c>
      <c r="F36" s="93">
        <v>153.125</v>
      </c>
      <c r="G36" s="93">
        <v>154.00899999999999</v>
      </c>
      <c r="H36" s="93">
        <v>170.2</v>
      </c>
      <c r="I36" s="93">
        <v>168.83799999999999</v>
      </c>
      <c r="J36" s="93">
        <v>173.6</v>
      </c>
      <c r="K36" s="93">
        <v>173</v>
      </c>
      <c r="L36" s="93">
        <v>177.2</v>
      </c>
      <c r="M36" s="93">
        <v>176.316</v>
      </c>
      <c r="N36" s="150">
        <f>D36+F36+H36+J36+L36</f>
        <v>816.57500000000005</v>
      </c>
      <c r="O36" s="150">
        <f>E36+G36+I36+K36+M36</f>
        <v>815.55799999999999</v>
      </c>
    </row>
    <row r="37" spans="1:15" s="110" customFormat="1">
      <c r="A37" s="143" t="s">
        <v>601</v>
      </c>
      <c r="B37" s="118" t="s">
        <v>612</v>
      </c>
      <c r="C37" s="118" t="s">
        <v>572</v>
      </c>
      <c r="D37" s="58" t="s">
        <v>521</v>
      </c>
      <c r="E37" s="58" t="s">
        <v>521</v>
      </c>
      <c r="F37" s="58" t="s">
        <v>521</v>
      </c>
      <c r="G37" s="58" t="s">
        <v>521</v>
      </c>
      <c r="H37" s="58" t="s">
        <v>521</v>
      </c>
      <c r="I37" s="58" t="s">
        <v>521</v>
      </c>
      <c r="J37" s="58" t="s">
        <v>521</v>
      </c>
      <c r="K37" s="58"/>
      <c r="L37" s="58" t="s">
        <v>521</v>
      </c>
      <c r="M37" s="58"/>
      <c r="N37" s="150"/>
      <c r="O37" s="58" t="s">
        <v>521</v>
      </c>
    </row>
    <row r="38" spans="1:15" s="110" customFormat="1">
      <c r="A38" s="143" t="s">
        <v>1000</v>
      </c>
      <c r="B38" s="118" t="s">
        <v>742</v>
      </c>
      <c r="C38" s="118" t="s">
        <v>572</v>
      </c>
      <c r="D38" s="93">
        <v>0.7</v>
      </c>
      <c r="E38" s="93">
        <v>3.2149999999999999</v>
      </c>
      <c r="F38" s="93">
        <v>0.5</v>
      </c>
      <c r="G38" s="93">
        <v>0.51400000000000001</v>
      </c>
      <c r="H38" s="93">
        <v>0.6</v>
      </c>
      <c r="I38" s="93">
        <v>0.626</v>
      </c>
      <c r="J38" s="93">
        <v>0.9</v>
      </c>
      <c r="K38" s="93">
        <v>0.6</v>
      </c>
      <c r="L38" s="93">
        <v>1</v>
      </c>
      <c r="M38" s="93">
        <v>0.624</v>
      </c>
      <c r="N38" s="150">
        <f>D38+F38+H38+J38+L38</f>
        <v>3.6999999999999997</v>
      </c>
      <c r="O38" s="150">
        <f>E38+G38+I38+K38+M38</f>
        <v>5.5789999999999997</v>
      </c>
    </row>
    <row r="39" spans="1:15" s="110" customFormat="1">
      <c r="A39" s="143" t="s">
        <v>999</v>
      </c>
      <c r="B39" s="118" t="s">
        <v>616</v>
      </c>
      <c r="C39" s="118" t="s">
        <v>572</v>
      </c>
      <c r="D39" s="180" t="s">
        <v>521</v>
      </c>
      <c r="E39" s="180" t="s">
        <v>521</v>
      </c>
      <c r="F39" s="180" t="s">
        <v>521</v>
      </c>
      <c r="G39" s="180" t="s">
        <v>521</v>
      </c>
      <c r="H39" s="180" t="s">
        <v>521</v>
      </c>
      <c r="I39" s="180" t="s">
        <v>521</v>
      </c>
      <c r="J39" s="180" t="s">
        <v>521</v>
      </c>
      <c r="K39" s="180" t="s">
        <v>521</v>
      </c>
      <c r="L39" s="180" t="s">
        <v>521</v>
      </c>
      <c r="M39" s="180" t="s">
        <v>521</v>
      </c>
      <c r="N39" s="180" t="s">
        <v>521</v>
      </c>
      <c r="O39" s="180" t="s">
        <v>521</v>
      </c>
    </row>
    <row r="40" spans="1:15" s="110" customFormat="1">
      <c r="A40" s="143" t="s">
        <v>998</v>
      </c>
      <c r="B40" s="118" t="s">
        <v>610</v>
      </c>
      <c r="C40" s="118" t="s">
        <v>572</v>
      </c>
      <c r="D40" s="58" t="s">
        <v>521</v>
      </c>
      <c r="E40" s="58" t="s">
        <v>521</v>
      </c>
      <c r="F40" s="58" t="s">
        <v>521</v>
      </c>
      <c r="G40" s="58" t="s">
        <v>521</v>
      </c>
      <c r="H40" s="58" t="s">
        <v>521</v>
      </c>
      <c r="I40" s="58" t="s">
        <v>521</v>
      </c>
      <c r="J40" s="58" t="s">
        <v>521</v>
      </c>
      <c r="K40" s="58" t="s">
        <v>521</v>
      </c>
      <c r="L40" s="58" t="s">
        <v>521</v>
      </c>
      <c r="M40" s="58" t="s">
        <v>521</v>
      </c>
      <c r="N40" s="58" t="s">
        <v>521</v>
      </c>
      <c r="O40" s="58" t="s">
        <v>521</v>
      </c>
    </row>
    <row r="41" spans="1:15" s="110" customFormat="1" ht="31.5">
      <c r="A41" s="143" t="s">
        <v>997</v>
      </c>
      <c r="B41" s="114" t="s">
        <v>1178</v>
      </c>
      <c r="C41" s="118" t="s">
        <v>572</v>
      </c>
      <c r="D41" s="93" t="s">
        <v>521</v>
      </c>
      <c r="E41" s="93" t="s">
        <v>521</v>
      </c>
      <c r="F41" s="93" t="s">
        <v>521</v>
      </c>
      <c r="G41" s="93" t="s">
        <v>521</v>
      </c>
      <c r="H41" s="93" t="s">
        <v>521</v>
      </c>
      <c r="I41" s="93" t="s">
        <v>521</v>
      </c>
      <c r="J41" s="93" t="s">
        <v>521</v>
      </c>
      <c r="K41" s="93" t="s">
        <v>521</v>
      </c>
      <c r="L41" s="93" t="s">
        <v>521</v>
      </c>
      <c r="M41" s="93" t="s">
        <v>521</v>
      </c>
      <c r="N41" s="93" t="s">
        <v>521</v>
      </c>
      <c r="O41" s="93" t="s">
        <v>521</v>
      </c>
    </row>
    <row r="42" spans="1:15" s="110" customFormat="1">
      <c r="A42" s="143" t="s">
        <v>996</v>
      </c>
      <c r="B42" s="118" t="s">
        <v>782</v>
      </c>
      <c r="C42" s="118" t="s">
        <v>572</v>
      </c>
      <c r="D42" s="181">
        <v>2.1</v>
      </c>
      <c r="E42" s="181">
        <v>9.7759999999999998</v>
      </c>
      <c r="F42" s="181">
        <v>6.4</v>
      </c>
      <c r="G42" s="181">
        <v>4.0369999999999999</v>
      </c>
      <c r="H42" s="180">
        <v>4.9000000000000004</v>
      </c>
      <c r="I42" s="181">
        <v>6.3120000000000003</v>
      </c>
      <c r="J42" s="180">
        <v>6.1</v>
      </c>
      <c r="K42" s="93">
        <v>4.9000000000000004</v>
      </c>
      <c r="L42" s="180">
        <v>6.8</v>
      </c>
      <c r="M42" s="93">
        <v>4.9509999999999996</v>
      </c>
      <c r="N42" s="150">
        <f>D42+F42+H42+J42+L42</f>
        <v>26.3</v>
      </c>
      <c r="O42" s="150">
        <f>E42+G42+I42+K42+M42</f>
        <v>29.975999999999999</v>
      </c>
    </row>
    <row r="43" spans="1:15" s="111" customFormat="1" ht="31.5">
      <c r="A43" s="141" t="s">
        <v>596</v>
      </c>
      <c r="B43" s="119" t="s">
        <v>995</v>
      </c>
      <c r="C43" s="142" t="s">
        <v>572</v>
      </c>
      <c r="D43" s="150">
        <f>D46+D48+D52</f>
        <v>123.91</v>
      </c>
      <c r="E43" s="150">
        <f t="shared" ref="E43" si="4">E46+E48+E52</f>
        <v>125.72199999999999</v>
      </c>
      <c r="F43" s="150">
        <f t="shared" ref="F43:M43" si="5">F46+F48+F52</f>
        <v>130.94400000000002</v>
      </c>
      <c r="G43" s="150">
        <f t="shared" ref="G43" si="6">G46+G48+G52</f>
        <v>125.2</v>
      </c>
      <c r="H43" s="150">
        <f>H46+H48+H52</f>
        <v>142.19999999999999</v>
      </c>
      <c r="I43" s="150">
        <f>I46+I48+I52</f>
        <v>133.80100000000002</v>
      </c>
      <c r="J43" s="150">
        <f t="shared" si="5"/>
        <v>137.09299999999999</v>
      </c>
      <c r="K43" s="150">
        <f t="shared" si="5"/>
        <v>140.20000000000002</v>
      </c>
      <c r="L43" s="150">
        <f t="shared" si="5"/>
        <v>130</v>
      </c>
      <c r="M43" s="150">
        <f t="shared" si="5"/>
        <v>147.56700000000001</v>
      </c>
      <c r="N43" s="150">
        <f t="shared" ref="N43:O93" si="7">D43+F43+H43+J43+L43</f>
        <v>664.14699999999993</v>
      </c>
      <c r="O43" s="150">
        <f t="shared" si="7"/>
        <v>672.49</v>
      </c>
    </row>
    <row r="44" spans="1:15" s="110" customFormat="1">
      <c r="A44" s="143" t="s">
        <v>594</v>
      </c>
      <c r="B44" s="118" t="s">
        <v>620</v>
      </c>
      <c r="C44" s="118" t="s">
        <v>572</v>
      </c>
      <c r="D44" s="58"/>
      <c r="E44" s="58"/>
      <c r="F44" s="58"/>
      <c r="G44" s="58"/>
      <c r="H44" s="58" t="s">
        <v>521</v>
      </c>
      <c r="I44" s="58" t="s">
        <v>521</v>
      </c>
      <c r="J44" s="58" t="s">
        <v>521</v>
      </c>
      <c r="K44" s="58" t="s">
        <v>521</v>
      </c>
      <c r="L44" s="58" t="s">
        <v>521</v>
      </c>
      <c r="M44" s="58"/>
      <c r="N44" s="150"/>
      <c r="O44" s="150"/>
    </row>
    <row r="45" spans="1:15" s="110" customFormat="1">
      <c r="A45" s="143" t="s">
        <v>592</v>
      </c>
      <c r="B45" s="118" t="s">
        <v>614</v>
      </c>
      <c r="C45" s="118" t="s">
        <v>572</v>
      </c>
      <c r="D45" s="58"/>
      <c r="E45" s="58"/>
      <c r="F45" s="58"/>
      <c r="G45" s="58"/>
      <c r="H45" s="58" t="s">
        <v>521</v>
      </c>
      <c r="I45" s="58" t="s">
        <v>521</v>
      </c>
      <c r="J45" s="58" t="s">
        <v>521</v>
      </c>
      <c r="K45" s="58" t="s">
        <v>521</v>
      </c>
      <c r="L45" s="58" t="s">
        <v>521</v>
      </c>
      <c r="M45" s="58" t="s">
        <v>521</v>
      </c>
      <c r="N45" s="150"/>
      <c r="O45" s="150"/>
    </row>
    <row r="46" spans="1:15" s="110" customFormat="1">
      <c r="A46" s="143" t="s">
        <v>590</v>
      </c>
      <c r="B46" s="118" t="s">
        <v>618</v>
      </c>
      <c r="C46" s="118" t="s">
        <v>572</v>
      </c>
      <c r="D46" s="93">
        <v>120.11799999999999</v>
      </c>
      <c r="E46" s="93">
        <v>113.36199999999999</v>
      </c>
      <c r="F46" s="93">
        <v>121.02200000000001</v>
      </c>
      <c r="G46" s="93">
        <v>117.866</v>
      </c>
      <c r="H46" s="93">
        <v>130.19999999999999</v>
      </c>
      <c r="I46" s="93">
        <v>127.869</v>
      </c>
      <c r="J46" s="93">
        <v>130.09299999999999</v>
      </c>
      <c r="K46" s="93">
        <v>133.80000000000001</v>
      </c>
      <c r="L46" s="93">
        <v>122.1</v>
      </c>
      <c r="M46" s="93">
        <v>139.41300000000001</v>
      </c>
      <c r="N46" s="150">
        <f t="shared" si="7"/>
        <v>623.53300000000002</v>
      </c>
      <c r="O46" s="150">
        <f t="shared" si="7"/>
        <v>632.30999999999995</v>
      </c>
    </row>
    <row r="47" spans="1:15" s="110" customFormat="1">
      <c r="A47" s="143" t="s">
        <v>588</v>
      </c>
      <c r="B47" s="118" t="s">
        <v>612</v>
      </c>
      <c r="C47" s="118" t="s">
        <v>572</v>
      </c>
      <c r="D47" s="58"/>
      <c r="E47" s="58"/>
      <c r="F47" s="58"/>
      <c r="G47" s="58"/>
      <c r="H47" s="58" t="s">
        <v>521</v>
      </c>
      <c r="I47" s="58" t="s">
        <v>521</v>
      </c>
      <c r="J47" s="58" t="s">
        <v>521</v>
      </c>
      <c r="K47" s="93" t="s">
        <v>521</v>
      </c>
      <c r="L47" s="58" t="s">
        <v>521</v>
      </c>
      <c r="M47" s="58" t="s">
        <v>521</v>
      </c>
      <c r="N47" s="150"/>
      <c r="O47" s="150"/>
    </row>
    <row r="48" spans="1:15" s="110" customFormat="1">
      <c r="A48" s="143" t="s">
        <v>586</v>
      </c>
      <c r="B48" s="118" t="s">
        <v>742</v>
      </c>
      <c r="C48" s="118" t="s">
        <v>572</v>
      </c>
      <c r="D48" s="93">
        <v>1.5</v>
      </c>
      <c r="E48" s="93">
        <v>2.7069999999999999</v>
      </c>
      <c r="F48" s="93">
        <v>2.4500000000000002</v>
      </c>
      <c r="G48" s="93">
        <v>3.2240000000000002</v>
      </c>
      <c r="H48" s="93">
        <v>2.6</v>
      </c>
      <c r="I48" s="93">
        <v>3.3650000000000002</v>
      </c>
      <c r="J48" s="93">
        <v>2.8</v>
      </c>
      <c r="K48" s="93">
        <v>4.0999999999999996</v>
      </c>
      <c r="L48" s="93">
        <v>3</v>
      </c>
      <c r="M48" s="93">
        <v>2.6739999999999999</v>
      </c>
      <c r="N48" s="150">
        <f t="shared" si="7"/>
        <v>12.350000000000001</v>
      </c>
      <c r="O48" s="150">
        <f t="shared" si="7"/>
        <v>16.07</v>
      </c>
    </row>
    <row r="49" spans="1:15" s="110" customFormat="1">
      <c r="A49" s="143" t="s">
        <v>576</v>
      </c>
      <c r="B49" s="118" t="s">
        <v>616</v>
      </c>
      <c r="C49" s="118" t="s">
        <v>572</v>
      </c>
      <c r="D49" s="150" t="s">
        <v>521</v>
      </c>
      <c r="E49" s="58" t="s">
        <v>521</v>
      </c>
      <c r="F49" s="150" t="s">
        <v>521</v>
      </c>
      <c r="G49" s="58" t="s">
        <v>521</v>
      </c>
      <c r="H49" s="150" t="s">
        <v>521</v>
      </c>
      <c r="I49" s="58" t="s">
        <v>521</v>
      </c>
      <c r="J49" s="150" t="s">
        <v>521</v>
      </c>
      <c r="K49" s="58" t="s">
        <v>521</v>
      </c>
      <c r="L49" s="150" t="s">
        <v>521</v>
      </c>
      <c r="M49" s="58" t="s">
        <v>521</v>
      </c>
      <c r="N49" s="150" t="s">
        <v>521</v>
      </c>
      <c r="O49" s="150" t="s">
        <v>521</v>
      </c>
    </row>
    <row r="50" spans="1:15" s="110" customFormat="1">
      <c r="A50" s="143" t="s">
        <v>574</v>
      </c>
      <c r="B50" s="118" t="s">
        <v>610</v>
      </c>
      <c r="C50" s="118" t="s">
        <v>572</v>
      </c>
      <c r="D50" s="150" t="s">
        <v>521</v>
      </c>
      <c r="E50" s="58" t="s">
        <v>521</v>
      </c>
      <c r="F50" s="150" t="s">
        <v>521</v>
      </c>
      <c r="G50" s="58" t="s">
        <v>521</v>
      </c>
      <c r="H50" s="150" t="s">
        <v>521</v>
      </c>
      <c r="I50" s="58" t="s">
        <v>521</v>
      </c>
      <c r="J50" s="150" t="s">
        <v>521</v>
      </c>
      <c r="K50" s="58" t="s">
        <v>521</v>
      </c>
      <c r="L50" s="150" t="s">
        <v>521</v>
      </c>
      <c r="M50" s="58" t="s">
        <v>521</v>
      </c>
      <c r="N50" s="150" t="s">
        <v>521</v>
      </c>
      <c r="O50" s="150" t="s">
        <v>521</v>
      </c>
    </row>
    <row r="51" spans="1:15" s="110" customFormat="1" ht="31.5">
      <c r="A51" s="143" t="s">
        <v>994</v>
      </c>
      <c r="B51" s="114" t="s">
        <v>1178</v>
      </c>
      <c r="C51" s="118" t="s">
        <v>572</v>
      </c>
      <c r="D51" s="150" t="s">
        <v>521</v>
      </c>
      <c r="E51" s="58" t="s">
        <v>521</v>
      </c>
      <c r="F51" s="150" t="s">
        <v>521</v>
      </c>
      <c r="G51" s="58" t="s">
        <v>521</v>
      </c>
      <c r="H51" s="150" t="s">
        <v>521</v>
      </c>
      <c r="I51" s="58" t="s">
        <v>521</v>
      </c>
      <c r="J51" s="150" t="s">
        <v>521</v>
      </c>
      <c r="K51" s="58" t="s">
        <v>521</v>
      </c>
      <c r="L51" s="150" t="s">
        <v>521</v>
      </c>
      <c r="M51" s="58" t="s">
        <v>521</v>
      </c>
      <c r="N51" s="150" t="s">
        <v>521</v>
      </c>
      <c r="O51" s="150" t="s">
        <v>521</v>
      </c>
    </row>
    <row r="52" spans="1:15" s="110" customFormat="1">
      <c r="A52" s="143" t="s">
        <v>993</v>
      </c>
      <c r="B52" s="118" t="s">
        <v>782</v>
      </c>
      <c r="C52" s="118" t="s">
        <v>572</v>
      </c>
      <c r="D52" s="181">
        <v>2.2919999999999998</v>
      </c>
      <c r="E52" s="181">
        <v>9.6530000000000005</v>
      </c>
      <c r="F52" s="181">
        <v>7.4720000000000004</v>
      </c>
      <c r="G52" s="181">
        <v>4.1100000000000003</v>
      </c>
      <c r="H52" s="180">
        <v>9.4</v>
      </c>
      <c r="I52" s="181">
        <v>2.5670000000000002</v>
      </c>
      <c r="J52" s="180">
        <v>4.2</v>
      </c>
      <c r="K52" s="93">
        <v>2.2999999999999998</v>
      </c>
      <c r="L52" s="180">
        <v>4.9000000000000004</v>
      </c>
      <c r="M52" s="93">
        <v>5.48</v>
      </c>
      <c r="N52" s="150">
        <f t="shared" si="7"/>
        <v>28.264000000000003</v>
      </c>
      <c r="O52" s="150">
        <f t="shared" si="7"/>
        <v>24.110000000000003</v>
      </c>
    </row>
    <row r="53" spans="1:15" s="111" customFormat="1">
      <c r="A53" s="141" t="s">
        <v>1127</v>
      </c>
      <c r="B53" s="119" t="s">
        <v>992</v>
      </c>
      <c r="C53" s="142" t="s">
        <v>572</v>
      </c>
      <c r="D53" s="181">
        <f>D54+D55+D60+D61+D62+D68+D69+D70+D73</f>
        <v>123.9</v>
      </c>
      <c r="E53" s="181">
        <f>E54+E55+E60+E61+E62+E68+E69+E70+E73</f>
        <v>125.74199999999999</v>
      </c>
      <c r="F53" s="181">
        <f t="shared" ref="F53:K53" si="8">F55+F60+F61+F62+F68+F69+F70+F73</f>
        <v>130.94</v>
      </c>
      <c r="G53" s="181">
        <f>G54+G55+G60+G61+G62+G68+G69+G70+G73</f>
        <v>125.22399999999999</v>
      </c>
      <c r="H53" s="181">
        <f>H54+H55+H60+H61+H62+H68+H69+H70+H73</f>
        <v>142.178</v>
      </c>
      <c r="I53" s="181">
        <f>I54+I55+I60+I61+I62+I68+I69+I70+I73</f>
        <v>133.84200000000001</v>
      </c>
      <c r="J53" s="181">
        <f t="shared" si="8"/>
        <v>137.1</v>
      </c>
      <c r="K53" s="181">
        <f t="shared" si="8"/>
        <v>140.19999999999999</v>
      </c>
      <c r="L53" s="181">
        <f>L54+L55+L60+L61+L62+L68+L69+L70+L73</f>
        <v>130</v>
      </c>
      <c r="M53" s="181">
        <f>M54+M55+M60+M61+M62+M68+M69+M70+M73</f>
        <v>147.63800000000001</v>
      </c>
      <c r="N53" s="150">
        <f>D53+F53+H53+J53+L53</f>
        <v>664.11800000000005</v>
      </c>
      <c r="O53" s="150">
        <f>E53+G53+I53+K53+M53-0.1</f>
        <v>672.54600000000005</v>
      </c>
    </row>
    <row r="54" spans="1:15" s="110" customFormat="1">
      <c r="A54" s="143" t="s">
        <v>1128</v>
      </c>
      <c r="B54" s="118" t="s">
        <v>991</v>
      </c>
      <c r="C54" s="118" t="s">
        <v>572</v>
      </c>
      <c r="D54" s="58">
        <v>2.7</v>
      </c>
      <c r="E54" s="93">
        <v>2.589</v>
      </c>
      <c r="F54" s="93">
        <v>2.8</v>
      </c>
      <c r="G54" s="93">
        <v>2.9940000000000002</v>
      </c>
      <c r="H54" s="93">
        <v>2.8</v>
      </c>
      <c r="I54" s="93">
        <v>2.1</v>
      </c>
      <c r="J54" s="93">
        <v>0.6</v>
      </c>
      <c r="K54" s="93">
        <v>2.6</v>
      </c>
      <c r="L54" s="93">
        <v>2.2999999999999998</v>
      </c>
      <c r="M54" s="93">
        <v>2.8</v>
      </c>
      <c r="N54" s="150"/>
      <c r="O54" s="150"/>
    </row>
    <row r="55" spans="1:15" s="59" customFormat="1">
      <c r="A55" s="143" t="s">
        <v>1129</v>
      </c>
      <c r="B55" s="118" t="s">
        <v>990</v>
      </c>
      <c r="C55" s="118" t="s">
        <v>572</v>
      </c>
      <c r="D55" s="181">
        <f>D56</f>
        <v>40.970999999999997</v>
      </c>
      <c r="E55" s="181">
        <f>E56</f>
        <v>38.573999999999998</v>
      </c>
      <c r="F55" s="181">
        <f t="shared" ref="F55:M55" si="9">F56</f>
        <v>41.247</v>
      </c>
      <c r="G55" s="181">
        <f t="shared" si="9"/>
        <v>42.073999999999998</v>
      </c>
      <c r="H55" s="181">
        <f t="shared" si="9"/>
        <v>52.917999999999999</v>
      </c>
      <c r="I55" s="181">
        <f t="shared" si="9"/>
        <v>43.4</v>
      </c>
      <c r="J55" s="181">
        <f t="shared" si="9"/>
        <v>56.4</v>
      </c>
      <c r="K55" s="181">
        <f t="shared" si="9"/>
        <v>58</v>
      </c>
      <c r="L55" s="181">
        <f t="shared" si="9"/>
        <v>48.1</v>
      </c>
      <c r="M55" s="181">
        <f t="shared" si="9"/>
        <v>55.731999999999999</v>
      </c>
      <c r="N55" s="150">
        <f t="shared" si="7"/>
        <v>239.636</v>
      </c>
      <c r="O55" s="150">
        <f t="shared" si="7"/>
        <v>237.78</v>
      </c>
    </row>
    <row r="56" spans="1:15" s="59" customFormat="1">
      <c r="A56" s="143" t="s">
        <v>1130</v>
      </c>
      <c r="B56" s="114" t="s">
        <v>989</v>
      </c>
      <c r="C56" s="118" t="s">
        <v>572</v>
      </c>
      <c r="D56" s="181">
        <v>40.970999999999997</v>
      </c>
      <c r="E56" s="181">
        <v>38.573999999999998</v>
      </c>
      <c r="F56" s="181">
        <v>41.247</v>
      </c>
      <c r="G56" s="181">
        <v>42.073999999999998</v>
      </c>
      <c r="H56" s="181">
        <v>52.917999999999999</v>
      </c>
      <c r="I56" s="180">
        <v>43.4</v>
      </c>
      <c r="J56" s="181">
        <v>56.4</v>
      </c>
      <c r="K56" s="93">
        <v>58</v>
      </c>
      <c r="L56" s="180">
        <v>48.1</v>
      </c>
      <c r="M56" s="93">
        <v>55.731999999999999</v>
      </c>
      <c r="N56" s="150">
        <f t="shared" si="7"/>
        <v>239.636</v>
      </c>
      <c r="O56" s="150">
        <f t="shared" si="7"/>
        <v>237.78</v>
      </c>
    </row>
    <row r="57" spans="1:15" s="59" customFormat="1" ht="31.5">
      <c r="A57" s="143" t="s">
        <v>1131</v>
      </c>
      <c r="B57" s="113" t="s">
        <v>988</v>
      </c>
      <c r="C57" s="118" t="s">
        <v>572</v>
      </c>
      <c r="D57" s="181">
        <v>40.970999999999997</v>
      </c>
      <c r="E57" s="181">
        <v>38.573999999999998</v>
      </c>
      <c r="F57" s="181">
        <v>41.247</v>
      </c>
      <c r="G57" s="93">
        <v>42.1</v>
      </c>
      <c r="H57" s="93">
        <v>52.917999999999999</v>
      </c>
      <c r="I57" s="93">
        <v>43.4</v>
      </c>
      <c r="J57" s="93">
        <v>54.356999999999999</v>
      </c>
      <c r="K57" s="93">
        <v>58</v>
      </c>
      <c r="L57" s="93">
        <v>48.1</v>
      </c>
      <c r="M57" s="93">
        <v>55.731999999999999</v>
      </c>
      <c r="N57" s="150"/>
      <c r="O57" s="150"/>
    </row>
    <row r="58" spans="1:15" s="59" customFormat="1">
      <c r="A58" s="143" t="s">
        <v>1132</v>
      </c>
      <c r="B58" s="113" t="s">
        <v>987</v>
      </c>
      <c r="C58" s="118" t="s">
        <v>572</v>
      </c>
      <c r="D58" s="58" t="s">
        <v>521</v>
      </c>
      <c r="E58" s="58" t="s">
        <v>521</v>
      </c>
      <c r="F58" s="58" t="s">
        <v>521</v>
      </c>
      <c r="G58" s="58" t="s">
        <v>521</v>
      </c>
      <c r="H58" s="58" t="s">
        <v>521</v>
      </c>
      <c r="I58" s="58" t="s">
        <v>521</v>
      </c>
      <c r="J58" s="58" t="s">
        <v>521</v>
      </c>
      <c r="K58" s="58" t="s">
        <v>521</v>
      </c>
      <c r="L58" s="58" t="s">
        <v>521</v>
      </c>
      <c r="M58" s="58" t="s">
        <v>521</v>
      </c>
      <c r="N58" s="58" t="s">
        <v>521</v>
      </c>
      <c r="O58" s="58" t="s">
        <v>521</v>
      </c>
    </row>
    <row r="59" spans="1:15" s="59" customFormat="1">
      <c r="A59" s="143" t="s">
        <v>1133</v>
      </c>
      <c r="B59" s="114" t="s">
        <v>986</v>
      </c>
      <c r="C59" s="118" t="s">
        <v>572</v>
      </c>
      <c r="D59" s="58" t="s">
        <v>521</v>
      </c>
      <c r="E59" s="58" t="s">
        <v>521</v>
      </c>
      <c r="F59" s="58" t="s">
        <v>521</v>
      </c>
      <c r="G59" s="58" t="s">
        <v>521</v>
      </c>
      <c r="H59" s="58" t="s">
        <v>521</v>
      </c>
      <c r="I59" s="58" t="s">
        <v>521</v>
      </c>
      <c r="J59" s="58" t="s">
        <v>521</v>
      </c>
      <c r="K59" s="58" t="s">
        <v>521</v>
      </c>
      <c r="L59" s="58" t="s">
        <v>521</v>
      </c>
      <c r="M59" s="58" t="s">
        <v>521</v>
      </c>
      <c r="N59" s="58" t="s">
        <v>521</v>
      </c>
      <c r="O59" s="58" t="s">
        <v>521</v>
      </c>
    </row>
    <row r="60" spans="1:15" s="59" customFormat="1">
      <c r="A60" s="143" t="s">
        <v>1134</v>
      </c>
      <c r="B60" s="118" t="s">
        <v>985</v>
      </c>
      <c r="C60" s="118" t="s">
        <v>572</v>
      </c>
      <c r="D60" s="181">
        <v>3</v>
      </c>
      <c r="E60" s="181">
        <v>2.7480000000000002</v>
      </c>
      <c r="F60" s="180">
        <v>2.6</v>
      </c>
      <c r="G60" s="181">
        <v>2.2949999999999999</v>
      </c>
      <c r="H60" s="180">
        <v>3.6</v>
      </c>
      <c r="I60" s="180">
        <v>3.6</v>
      </c>
      <c r="J60" s="181">
        <v>2</v>
      </c>
      <c r="K60" s="93">
        <v>1.9</v>
      </c>
      <c r="L60" s="180">
        <v>5.8</v>
      </c>
      <c r="M60" s="93">
        <v>7.9</v>
      </c>
      <c r="N60" s="150">
        <f t="shared" si="7"/>
        <v>17</v>
      </c>
      <c r="O60" s="150">
        <f t="shared" si="7"/>
        <v>18.443000000000001</v>
      </c>
    </row>
    <row r="61" spans="1:15" s="59" customFormat="1">
      <c r="A61" s="143" t="s">
        <v>1135</v>
      </c>
      <c r="B61" s="118" t="s">
        <v>984</v>
      </c>
      <c r="C61" s="118" t="s">
        <v>572</v>
      </c>
      <c r="D61" s="180"/>
      <c r="E61" s="180"/>
      <c r="F61" s="180"/>
      <c r="G61" s="180"/>
      <c r="H61" s="180"/>
      <c r="I61" s="180"/>
      <c r="J61" s="180"/>
      <c r="K61" s="58"/>
      <c r="L61" s="180"/>
      <c r="M61" s="58"/>
      <c r="N61" s="150"/>
      <c r="O61" s="150"/>
    </row>
    <row r="62" spans="1:15" s="111" customFormat="1">
      <c r="A62" s="141" t="s">
        <v>1136</v>
      </c>
      <c r="B62" s="119" t="s">
        <v>983</v>
      </c>
      <c r="C62" s="142" t="s">
        <v>572</v>
      </c>
      <c r="D62" s="181">
        <f>D64</f>
        <v>0.4</v>
      </c>
      <c r="E62" s="181">
        <f>E64</f>
        <v>0.53700000000000003</v>
      </c>
      <c r="F62" s="181">
        <f>F64</f>
        <v>1</v>
      </c>
      <c r="G62" s="181">
        <f>G64</f>
        <v>0.755</v>
      </c>
      <c r="H62" s="181">
        <f t="shared" ref="H62:M62" si="10">H64</f>
        <v>7</v>
      </c>
      <c r="I62" s="181">
        <f t="shared" si="10"/>
        <v>6.3</v>
      </c>
      <c r="J62" s="181">
        <f t="shared" si="10"/>
        <v>4</v>
      </c>
      <c r="K62" s="181">
        <f t="shared" si="10"/>
        <v>3.5</v>
      </c>
      <c r="L62" s="181">
        <f t="shared" si="10"/>
        <v>8.8000000000000007</v>
      </c>
      <c r="M62" s="181">
        <f t="shared" si="10"/>
        <v>15.6</v>
      </c>
      <c r="N62" s="150">
        <f t="shared" si="7"/>
        <v>21.200000000000003</v>
      </c>
      <c r="O62" s="150">
        <f t="shared" si="7"/>
        <v>26.692</v>
      </c>
    </row>
    <row r="63" spans="1:15" s="110" customFormat="1" ht="31.5">
      <c r="A63" s="143" t="s">
        <v>1123</v>
      </c>
      <c r="B63" s="114" t="s">
        <v>982</v>
      </c>
      <c r="C63" s="118" t="s">
        <v>572</v>
      </c>
      <c r="D63" s="58" t="s">
        <v>521</v>
      </c>
      <c r="E63" s="58" t="s">
        <v>521</v>
      </c>
      <c r="F63" s="58" t="s">
        <v>521</v>
      </c>
      <c r="G63" s="58" t="s">
        <v>521</v>
      </c>
      <c r="H63" s="58" t="s">
        <v>521</v>
      </c>
      <c r="I63" s="58" t="s">
        <v>521</v>
      </c>
      <c r="J63" s="58" t="s">
        <v>521</v>
      </c>
      <c r="K63" s="58" t="s">
        <v>521</v>
      </c>
      <c r="L63" s="58" t="s">
        <v>521</v>
      </c>
      <c r="M63" s="58" t="s">
        <v>521</v>
      </c>
      <c r="N63" s="58" t="s">
        <v>521</v>
      </c>
      <c r="O63" s="58" t="s">
        <v>521</v>
      </c>
    </row>
    <row r="64" spans="1:15" s="110" customFormat="1" ht="31.5">
      <c r="A64" s="143" t="s">
        <v>1122</v>
      </c>
      <c r="B64" s="114" t="s">
        <v>981</v>
      </c>
      <c r="C64" s="118" t="s">
        <v>572</v>
      </c>
      <c r="D64" s="182">
        <v>0.4</v>
      </c>
      <c r="E64" s="183">
        <v>0.53700000000000003</v>
      </c>
      <c r="F64" s="183">
        <v>1</v>
      </c>
      <c r="G64" s="183">
        <v>0.755</v>
      </c>
      <c r="H64" s="183">
        <v>7</v>
      </c>
      <c r="I64" s="182">
        <v>6.3</v>
      </c>
      <c r="J64" s="183">
        <v>4</v>
      </c>
      <c r="K64" s="93">
        <v>3.5</v>
      </c>
      <c r="L64" s="182">
        <v>8.8000000000000007</v>
      </c>
      <c r="M64" s="93">
        <v>15.6</v>
      </c>
      <c r="N64" s="184">
        <f t="shared" si="7"/>
        <v>21.200000000000003</v>
      </c>
      <c r="O64" s="184">
        <f t="shared" si="7"/>
        <v>26.692</v>
      </c>
    </row>
    <row r="65" spans="1:15" s="110" customFormat="1">
      <c r="A65" s="143" t="s">
        <v>1137</v>
      </c>
      <c r="B65" s="118" t="s">
        <v>980</v>
      </c>
      <c r="C65" s="118" t="s">
        <v>572</v>
      </c>
      <c r="D65" s="58" t="s">
        <v>521</v>
      </c>
      <c r="E65" s="58" t="s">
        <v>521</v>
      </c>
      <c r="F65" s="58" t="s">
        <v>521</v>
      </c>
      <c r="G65" s="58" t="s">
        <v>521</v>
      </c>
      <c r="H65" s="58" t="s">
        <v>521</v>
      </c>
      <c r="I65" s="58" t="s">
        <v>521</v>
      </c>
      <c r="J65" s="58" t="s">
        <v>521</v>
      </c>
      <c r="K65" s="58" t="s">
        <v>521</v>
      </c>
      <c r="L65" s="58" t="s">
        <v>521</v>
      </c>
      <c r="M65" s="58" t="s">
        <v>521</v>
      </c>
      <c r="N65" s="58" t="s">
        <v>521</v>
      </c>
      <c r="O65" s="58" t="s">
        <v>521</v>
      </c>
    </row>
    <row r="66" spans="1:15" s="110" customFormat="1">
      <c r="A66" s="143" t="s">
        <v>1138</v>
      </c>
      <c r="B66" s="118" t="s">
        <v>979</v>
      </c>
      <c r="C66" s="118" t="s">
        <v>572</v>
      </c>
      <c r="D66" s="58" t="s">
        <v>521</v>
      </c>
      <c r="E66" s="58" t="s">
        <v>521</v>
      </c>
      <c r="F66" s="58" t="s">
        <v>521</v>
      </c>
      <c r="G66" s="58" t="s">
        <v>521</v>
      </c>
      <c r="H66" s="58" t="s">
        <v>521</v>
      </c>
      <c r="I66" s="58" t="s">
        <v>521</v>
      </c>
      <c r="J66" s="58" t="s">
        <v>521</v>
      </c>
      <c r="K66" s="58" t="s">
        <v>521</v>
      </c>
      <c r="L66" s="58" t="s">
        <v>521</v>
      </c>
      <c r="M66" s="58" t="s">
        <v>521</v>
      </c>
      <c r="N66" s="58" t="s">
        <v>521</v>
      </c>
      <c r="O66" s="58" t="s">
        <v>521</v>
      </c>
    </row>
    <row r="67" spans="1:15" s="110" customFormat="1">
      <c r="A67" s="143" t="s">
        <v>1139</v>
      </c>
      <c r="B67" s="118" t="s">
        <v>978</v>
      </c>
      <c r="C67" s="118" t="s">
        <v>572</v>
      </c>
      <c r="D67" s="58" t="s">
        <v>521</v>
      </c>
      <c r="E67" s="58" t="s">
        <v>521</v>
      </c>
      <c r="F67" s="58" t="s">
        <v>521</v>
      </c>
      <c r="G67" s="58" t="s">
        <v>521</v>
      </c>
      <c r="H67" s="58" t="s">
        <v>521</v>
      </c>
      <c r="I67" s="58" t="s">
        <v>521</v>
      </c>
      <c r="J67" s="58" t="s">
        <v>521</v>
      </c>
      <c r="K67" s="58" t="s">
        <v>521</v>
      </c>
      <c r="L67" s="58" t="s">
        <v>521</v>
      </c>
      <c r="M67" s="58" t="s">
        <v>521</v>
      </c>
      <c r="N67" s="58" t="s">
        <v>521</v>
      </c>
      <c r="O67" s="58" t="s">
        <v>521</v>
      </c>
    </row>
    <row r="68" spans="1:15" s="111" customFormat="1">
      <c r="A68" s="141" t="s">
        <v>1141</v>
      </c>
      <c r="B68" s="119" t="s">
        <v>1140</v>
      </c>
      <c r="C68" s="142" t="s">
        <v>572</v>
      </c>
      <c r="D68" s="181">
        <v>18.829000000000001</v>
      </c>
      <c r="E68" s="181">
        <v>18.582999999999998</v>
      </c>
      <c r="F68" s="181">
        <v>20.033000000000001</v>
      </c>
      <c r="G68" s="181">
        <v>21.577999999999999</v>
      </c>
      <c r="H68" s="181">
        <v>19.559999999999999</v>
      </c>
      <c r="I68" s="181">
        <v>19.600999999999999</v>
      </c>
      <c r="J68" s="181">
        <v>17.7</v>
      </c>
      <c r="K68" s="93">
        <v>18.100000000000001</v>
      </c>
      <c r="L68" s="180">
        <v>15.3</v>
      </c>
      <c r="M68" s="93">
        <f>13.578+4.128</f>
        <v>17.706</v>
      </c>
      <c r="N68" s="150">
        <f t="shared" si="7"/>
        <v>91.421999999999997</v>
      </c>
      <c r="O68" s="150">
        <f t="shared" si="7"/>
        <v>95.567999999999998</v>
      </c>
    </row>
    <row r="69" spans="1:15" s="111" customFormat="1">
      <c r="A69" s="141" t="s">
        <v>1142</v>
      </c>
      <c r="B69" s="119" t="s">
        <v>1163</v>
      </c>
      <c r="C69" s="142" t="s">
        <v>572</v>
      </c>
      <c r="D69" s="180">
        <v>10.8</v>
      </c>
      <c r="E69" s="180">
        <v>10.3</v>
      </c>
      <c r="F69" s="181">
        <v>10.5</v>
      </c>
      <c r="G69" s="181">
        <v>11.268000000000001</v>
      </c>
      <c r="H69" s="180">
        <v>12.3</v>
      </c>
      <c r="I69" s="181">
        <v>15.14</v>
      </c>
      <c r="J69" s="180">
        <v>16.2</v>
      </c>
      <c r="K69" s="93">
        <v>23.2</v>
      </c>
      <c r="L69" s="180">
        <v>17.3</v>
      </c>
      <c r="M69" s="93">
        <v>26.4</v>
      </c>
      <c r="N69" s="150">
        <f t="shared" si="7"/>
        <v>67.099999999999994</v>
      </c>
      <c r="O69" s="150">
        <f t="shared" si="7"/>
        <v>86.307999999999993</v>
      </c>
    </row>
    <row r="70" spans="1:15" s="111" customFormat="1">
      <c r="A70" s="141" t="s">
        <v>1143</v>
      </c>
      <c r="B70" s="119" t="s">
        <v>977</v>
      </c>
      <c r="C70" s="142" t="s">
        <v>572</v>
      </c>
      <c r="D70" s="180">
        <v>2.1</v>
      </c>
      <c r="E70" s="181">
        <v>2</v>
      </c>
      <c r="F70" s="181">
        <v>2.46</v>
      </c>
      <c r="G70" s="181">
        <v>2.46</v>
      </c>
      <c r="H70" s="181">
        <f>H71+H72</f>
        <v>2.1</v>
      </c>
      <c r="I70" s="181">
        <f>I71+I72</f>
        <v>2</v>
      </c>
      <c r="J70" s="180">
        <v>2.2000000000000002</v>
      </c>
      <c r="K70" s="93">
        <v>2.1</v>
      </c>
      <c r="L70" s="180">
        <v>2.4</v>
      </c>
      <c r="M70" s="93">
        <v>2.1</v>
      </c>
      <c r="N70" s="150">
        <f t="shared" si="7"/>
        <v>11.26</v>
      </c>
      <c r="O70" s="150">
        <f t="shared" si="7"/>
        <v>10.66</v>
      </c>
    </row>
    <row r="71" spans="1:15" s="110" customFormat="1">
      <c r="A71" s="143" t="s">
        <v>584</v>
      </c>
      <c r="B71" s="118" t="s">
        <v>976</v>
      </c>
      <c r="C71" s="118" t="s">
        <v>572</v>
      </c>
      <c r="D71" s="181">
        <v>1.9</v>
      </c>
      <c r="E71" s="181">
        <v>1.764</v>
      </c>
      <c r="F71" s="180">
        <v>2.2999999999999998</v>
      </c>
      <c r="G71" s="180">
        <v>2.2000000000000002</v>
      </c>
      <c r="H71" s="181">
        <v>2</v>
      </c>
      <c r="I71" s="180">
        <v>1.9</v>
      </c>
      <c r="J71" s="181">
        <v>2.1</v>
      </c>
      <c r="K71" s="93">
        <v>2</v>
      </c>
      <c r="L71" s="180">
        <v>2.2000000000000002</v>
      </c>
      <c r="M71" s="93">
        <v>2.1</v>
      </c>
      <c r="N71" s="150">
        <f t="shared" si="7"/>
        <v>10.5</v>
      </c>
      <c r="O71" s="150">
        <f t="shared" si="7"/>
        <v>9.9640000000000004</v>
      </c>
    </row>
    <row r="72" spans="1:15" s="110" customFormat="1">
      <c r="A72" s="143" t="s">
        <v>580</v>
      </c>
      <c r="B72" s="118" t="s">
        <v>975</v>
      </c>
      <c r="C72" s="118" t="s">
        <v>572</v>
      </c>
      <c r="D72" s="181">
        <f t="shared" ref="D72" si="11">D70-D71</f>
        <v>0.20000000000000018</v>
      </c>
      <c r="E72" s="181">
        <v>0.23200000000000001</v>
      </c>
      <c r="F72" s="180">
        <v>0.3</v>
      </c>
      <c r="G72" s="180">
        <v>0.3</v>
      </c>
      <c r="H72" s="180">
        <v>0.1</v>
      </c>
      <c r="I72" s="180">
        <v>0.1</v>
      </c>
      <c r="J72" s="180">
        <v>0.1</v>
      </c>
      <c r="K72" s="93">
        <v>0.1</v>
      </c>
      <c r="L72" s="180">
        <f>L70-L71</f>
        <v>0.19999999999999973</v>
      </c>
      <c r="M72" s="93">
        <v>0.1</v>
      </c>
      <c r="N72" s="150">
        <f t="shared" si="7"/>
        <v>0.89999999999999991</v>
      </c>
      <c r="O72" s="150">
        <f t="shared" si="7"/>
        <v>0.83199999999999996</v>
      </c>
    </row>
    <row r="73" spans="1:15" s="111" customFormat="1">
      <c r="A73" s="141" t="s">
        <v>1144</v>
      </c>
      <c r="B73" s="119" t="s">
        <v>974</v>
      </c>
      <c r="C73" s="142" t="s">
        <v>572</v>
      </c>
      <c r="D73" s="181">
        <f>D74</f>
        <v>45.1</v>
      </c>
      <c r="E73" s="181">
        <f>E74</f>
        <v>50.411000000000001</v>
      </c>
      <c r="F73" s="181">
        <f t="shared" ref="F73:M73" si="12">F74</f>
        <v>53.1</v>
      </c>
      <c r="G73" s="181">
        <f t="shared" si="12"/>
        <v>41.8</v>
      </c>
      <c r="H73" s="181">
        <f t="shared" si="12"/>
        <v>41.9</v>
      </c>
      <c r="I73" s="181">
        <f t="shared" si="12"/>
        <v>41.701000000000001</v>
      </c>
      <c r="J73" s="181">
        <f t="shared" si="12"/>
        <v>38.6</v>
      </c>
      <c r="K73" s="181">
        <f t="shared" si="12"/>
        <v>33.4</v>
      </c>
      <c r="L73" s="181">
        <f t="shared" si="12"/>
        <v>30</v>
      </c>
      <c r="M73" s="181">
        <f t="shared" si="12"/>
        <v>19.399999999999999</v>
      </c>
      <c r="N73" s="150">
        <f t="shared" si="7"/>
        <v>208.7</v>
      </c>
      <c r="O73" s="150">
        <f t="shared" si="7"/>
        <v>186.71200000000002</v>
      </c>
    </row>
    <row r="74" spans="1:15" s="110" customFormat="1">
      <c r="A74" s="143" t="s">
        <v>1145</v>
      </c>
      <c r="B74" s="118" t="s">
        <v>973</v>
      </c>
      <c r="C74" s="118" t="s">
        <v>572</v>
      </c>
      <c r="D74" s="181">
        <v>45.1</v>
      </c>
      <c r="E74" s="181">
        <v>50.411000000000001</v>
      </c>
      <c r="F74" s="180">
        <v>53.1</v>
      </c>
      <c r="G74" s="180">
        <v>41.8</v>
      </c>
      <c r="H74" s="180">
        <v>41.9</v>
      </c>
      <c r="I74" s="181">
        <v>41.701000000000001</v>
      </c>
      <c r="J74" s="93">
        <f>J77</f>
        <v>38.6</v>
      </c>
      <c r="K74" s="93">
        <f>K77</f>
        <v>33.4</v>
      </c>
      <c r="L74" s="93">
        <v>30</v>
      </c>
      <c r="M74" s="93">
        <v>19.399999999999999</v>
      </c>
      <c r="N74" s="150">
        <f t="shared" si="7"/>
        <v>208.7</v>
      </c>
      <c r="O74" s="150">
        <f t="shared" si="7"/>
        <v>186.71200000000002</v>
      </c>
    </row>
    <row r="75" spans="1:15" s="110" customFormat="1" ht="15.75" customHeight="1">
      <c r="A75" s="143" t="s">
        <v>1146</v>
      </c>
      <c r="B75" s="118" t="s">
        <v>972</v>
      </c>
      <c r="C75" s="118" t="s">
        <v>572</v>
      </c>
      <c r="D75" s="58" t="s">
        <v>521</v>
      </c>
      <c r="E75" s="58" t="s">
        <v>521</v>
      </c>
      <c r="F75" s="58" t="s">
        <v>521</v>
      </c>
      <c r="G75" s="58" t="s">
        <v>521</v>
      </c>
      <c r="H75" s="58" t="s">
        <v>521</v>
      </c>
      <c r="I75" s="58" t="s">
        <v>521</v>
      </c>
      <c r="J75" s="58" t="s">
        <v>521</v>
      </c>
      <c r="K75" s="58" t="s">
        <v>521</v>
      </c>
      <c r="L75" s="58" t="s">
        <v>521</v>
      </c>
      <c r="M75" s="93" t="s">
        <v>521</v>
      </c>
      <c r="N75" s="58" t="s">
        <v>521</v>
      </c>
      <c r="O75" s="58" t="s">
        <v>521</v>
      </c>
    </row>
    <row r="76" spans="1:15" s="110" customFormat="1" ht="15.75" customHeight="1">
      <c r="A76" s="143" t="s">
        <v>1147</v>
      </c>
      <c r="B76" s="118" t="s">
        <v>971</v>
      </c>
      <c r="C76" s="118" t="s">
        <v>572</v>
      </c>
      <c r="D76" s="58" t="s">
        <v>521</v>
      </c>
      <c r="E76" s="58" t="s">
        <v>521</v>
      </c>
      <c r="F76" s="58" t="s">
        <v>521</v>
      </c>
      <c r="G76" s="58" t="s">
        <v>521</v>
      </c>
      <c r="H76" s="58" t="s">
        <v>521</v>
      </c>
      <c r="I76" s="58" t="s">
        <v>521</v>
      </c>
      <c r="J76" s="58" t="s">
        <v>521</v>
      </c>
      <c r="K76" s="58" t="s">
        <v>521</v>
      </c>
      <c r="L76" s="58" t="s">
        <v>521</v>
      </c>
      <c r="M76" s="93" t="s">
        <v>521</v>
      </c>
      <c r="N76" s="58" t="s">
        <v>521</v>
      </c>
      <c r="O76" s="58" t="s">
        <v>521</v>
      </c>
    </row>
    <row r="77" spans="1:15" s="110" customFormat="1">
      <c r="A77" s="143" t="s">
        <v>1148</v>
      </c>
      <c r="B77" s="118" t="s">
        <v>970</v>
      </c>
      <c r="C77" s="118" t="s">
        <v>572</v>
      </c>
      <c r="D77" s="181">
        <v>45.1</v>
      </c>
      <c r="E77" s="181">
        <v>50.411000000000001</v>
      </c>
      <c r="F77" s="180">
        <v>53.1</v>
      </c>
      <c r="G77" s="180">
        <v>40.299999999999997</v>
      </c>
      <c r="H77" s="180">
        <v>41.9</v>
      </c>
      <c r="I77" s="181">
        <v>41.701000000000001</v>
      </c>
      <c r="J77" s="180">
        <v>38.6</v>
      </c>
      <c r="K77" s="93">
        <v>33.4</v>
      </c>
      <c r="L77" s="181">
        <v>30</v>
      </c>
      <c r="M77" s="93">
        <v>19.399999999999999</v>
      </c>
      <c r="N77" s="150">
        <f t="shared" si="7"/>
        <v>208.7</v>
      </c>
      <c r="O77" s="150">
        <f t="shared" si="7"/>
        <v>185.21200000000002</v>
      </c>
    </row>
    <row r="78" spans="1:15" s="59" customFormat="1">
      <c r="A78" s="141" t="s">
        <v>1150</v>
      </c>
      <c r="B78" s="119" t="s">
        <v>1149</v>
      </c>
      <c r="C78" s="118" t="s">
        <v>521</v>
      </c>
      <c r="D78" s="125">
        <f t="shared" ref="D78:E78" si="13">D79</f>
        <v>5.7530000000000001</v>
      </c>
      <c r="E78" s="125">
        <f t="shared" si="13"/>
        <v>6.1040000000000001</v>
      </c>
      <c r="F78" s="125">
        <f>F79</f>
        <v>5.8579999999999997</v>
      </c>
      <c r="G78" s="125">
        <f>G79</f>
        <v>6.0380000000000003</v>
      </c>
      <c r="H78" s="125">
        <f>H79</f>
        <v>5.9539999999999997</v>
      </c>
      <c r="I78" s="125">
        <f>I79</f>
        <v>6.0490000000000004</v>
      </c>
      <c r="J78" s="125">
        <f>J79</f>
        <v>5.2</v>
      </c>
      <c r="K78" s="125">
        <f t="shared" ref="K78:M78" si="14">K79</f>
        <v>6.2</v>
      </c>
      <c r="L78" s="125">
        <f t="shared" si="14"/>
        <v>5.8</v>
      </c>
      <c r="M78" s="125">
        <f t="shared" si="14"/>
        <v>5.8250000000000002</v>
      </c>
      <c r="N78" s="150">
        <f t="shared" si="7"/>
        <v>28.565000000000001</v>
      </c>
      <c r="O78" s="150">
        <f t="shared" si="7"/>
        <v>30.215999999999998</v>
      </c>
    </row>
    <row r="79" spans="1:15" s="59" customFormat="1">
      <c r="A79" s="143" t="s">
        <v>1151</v>
      </c>
      <c r="B79" s="118" t="s">
        <v>969</v>
      </c>
      <c r="C79" s="118" t="s">
        <v>572</v>
      </c>
      <c r="D79" s="181">
        <v>5.7530000000000001</v>
      </c>
      <c r="E79" s="181">
        <v>6.1040000000000001</v>
      </c>
      <c r="F79" s="181">
        <v>5.8579999999999997</v>
      </c>
      <c r="G79" s="181">
        <v>6.0380000000000003</v>
      </c>
      <c r="H79" s="181">
        <v>5.9539999999999997</v>
      </c>
      <c r="I79" s="181">
        <v>6.0490000000000004</v>
      </c>
      <c r="J79" s="185">
        <v>5.2</v>
      </c>
      <c r="K79" s="135">
        <v>6.2</v>
      </c>
      <c r="L79" s="180">
        <v>5.8</v>
      </c>
      <c r="M79" s="151">
        <v>5.8250000000000002</v>
      </c>
      <c r="N79" s="150">
        <f t="shared" si="7"/>
        <v>28.565000000000001</v>
      </c>
      <c r="O79" s="150">
        <f t="shared" si="7"/>
        <v>30.215999999999998</v>
      </c>
    </row>
    <row r="80" spans="1:15" s="59" customFormat="1">
      <c r="A80" s="143" t="s">
        <v>1152</v>
      </c>
      <c r="B80" s="118" t="s">
        <v>385</v>
      </c>
      <c r="C80" s="118" t="s">
        <v>572</v>
      </c>
      <c r="D80" s="135" t="s">
        <v>521</v>
      </c>
      <c r="E80" s="135" t="s">
        <v>521</v>
      </c>
      <c r="F80" s="135" t="s">
        <v>521</v>
      </c>
      <c r="G80" s="135" t="s">
        <v>521</v>
      </c>
      <c r="H80" s="135" t="s">
        <v>521</v>
      </c>
      <c r="I80" s="135" t="s">
        <v>521</v>
      </c>
      <c r="J80" s="135" t="s">
        <v>521</v>
      </c>
      <c r="K80" s="135" t="s">
        <v>521</v>
      </c>
      <c r="L80" s="135" t="s">
        <v>521</v>
      </c>
      <c r="M80" s="135" t="s">
        <v>521</v>
      </c>
      <c r="N80" s="135" t="s">
        <v>521</v>
      </c>
      <c r="O80" s="135" t="s">
        <v>521</v>
      </c>
    </row>
    <row r="81" spans="1:15" s="59" customFormat="1">
      <c r="A81" s="143" t="s">
        <v>1153</v>
      </c>
      <c r="B81" s="118" t="s">
        <v>968</v>
      </c>
      <c r="C81" s="118" t="s">
        <v>572</v>
      </c>
      <c r="D81" s="135" t="s">
        <v>521</v>
      </c>
      <c r="E81" s="135" t="s">
        <v>521</v>
      </c>
      <c r="F81" s="135" t="s">
        <v>521</v>
      </c>
      <c r="G81" s="135" t="s">
        <v>521</v>
      </c>
      <c r="H81" s="135" t="s">
        <v>521</v>
      </c>
      <c r="I81" s="135" t="s">
        <v>521</v>
      </c>
      <c r="J81" s="135" t="s">
        <v>521</v>
      </c>
      <c r="K81" s="135" t="s">
        <v>521</v>
      </c>
      <c r="L81" s="135" t="s">
        <v>521</v>
      </c>
      <c r="M81" s="135" t="s">
        <v>521</v>
      </c>
      <c r="N81" s="135" t="s">
        <v>521</v>
      </c>
      <c r="O81" s="135" t="s">
        <v>521</v>
      </c>
    </row>
    <row r="82" spans="1:15" s="111" customFormat="1">
      <c r="A82" s="141" t="s">
        <v>967</v>
      </c>
      <c r="B82" s="119" t="s">
        <v>966</v>
      </c>
      <c r="C82" s="142" t="s">
        <v>572</v>
      </c>
      <c r="D82" s="150">
        <f>D85+D87+D91</f>
        <v>21.339999999999993</v>
      </c>
      <c r="E82" s="150">
        <f>E85+E87+E91+0.1</f>
        <v>30.664000000000016</v>
      </c>
      <c r="F82" s="150">
        <f t="shared" ref="F82:M82" si="15">F85+F87+F91</f>
        <v>29.080999999999996</v>
      </c>
      <c r="G82" s="150">
        <f t="shared" si="15"/>
        <v>33.359999999999985</v>
      </c>
      <c r="H82" s="150">
        <f t="shared" si="15"/>
        <v>33.5</v>
      </c>
      <c r="I82" s="150">
        <f t="shared" si="15"/>
        <v>41.974999999999994</v>
      </c>
      <c r="J82" s="150">
        <f t="shared" si="15"/>
        <v>43.507000000000005</v>
      </c>
      <c r="K82" s="150">
        <f>K85+K87+K91-0.1</f>
        <v>38.199999999999989</v>
      </c>
      <c r="L82" s="150">
        <f t="shared" si="15"/>
        <v>54.999999999999993</v>
      </c>
      <c r="M82" s="150">
        <f t="shared" si="15"/>
        <v>34.323999999999991</v>
      </c>
      <c r="N82" s="150">
        <f t="shared" si="7"/>
        <v>182.428</v>
      </c>
      <c r="O82" s="150">
        <f>E82+G82+I82+K82+M82</f>
        <v>178.52299999999997</v>
      </c>
    </row>
    <row r="83" spans="1:15" s="59" customFormat="1">
      <c r="A83" s="143" t="s">
        <v>965</v>
      </c>
      <c r="B83" s="118" t="s">
        <v>620</v>
      </c>
      <c r="C83" s="118" t="s">
        <v>572</v>
      </c>
      <c r="D83" s="58" t="s">
        <v>521</v>
      </c>
      <c r="E83" s="58" t="s">
        <v>521</v>
      </c>
      <c r="F83" s="58" t="s">
        <v>521</v>
      </c>
      <c r="G83" s="58" t="s">
        <v>521</v>
      </c>
      <c r="H83" s="58" t="s">
        <v>521</v>
      </c>
      <c r="I83" s="58" t="s">
        <v>521</v>
      </c>
      <c r="J83" s="58" t="s">
        <v>521</v>
      </c>
      <c r="K83" s="58" t="s">
        <v>521</v>
      </c>
      <c r="L83" s="58" t="s">
        <v>521</v>
      </c>
      <c r="M83" s="58" t="s">
        <v>521</v>
      </c>
      <c r="N83" s="58" t="s">
        <v>521</v>
      </c>
      <c r="O83" s="58" t="s">
        <v>521</v>
      </c>
    </row>
    <row r="84" spans="1:15" s="59" customFormat="1">
      <c r="A84" s="143" t="s">
        <v>964</v>
      </c>
      <c r="B84" s="118" t="s">
        <v>614</v>
      </c>
      <c r="C84" s="118" t="s">
        <v>572</v>
      </c>
      <c r="D84" s="58" t="s">
        <v>521</v>
      </c>
      <c r="E84" s="58" t="s">
        <v>521</v>
      </c>
      <c r="F84" s="58" t="s">
        <v>521</v>
      </c>
      <c r="G84" s="58" t="s">
        <v>521</v>
      </c>
      <c r="H84" s="58" t="s">
        <v>521</v>
      </c>
      <c r="I84" s="58" t="s">
        <v>521</v>
      </c>
      <c r="J84" s="58" t="s">
        <v>521</v>
      </c>
      <c r="K84" s="58" t="s">
        <v>521</v>
      </c>
      <c r="L84" s="58" t="s">
        <v>521</v>
      </c>
      <c r="M84" s="58" t="s">
        <v>521</v>
      </c>
      <c r="N84" s="58" t="s">
        <v>521</v>
      </c>
      <c r="O84" s="58" t="s">
        <v>521</v>
      </c>
    </row>
    <row r="85" spans="1:15" s="59" customFormat="1">
      <c r="A85" s="143" t="s">
        <v>963</v>
      </c>
      <c r="B85" s="118" t="s">
        <v>618</v>
      </c>
      <c r="C85" s="118" t="s">
        <v>572</v>
      </c>
      <c r="D85" s="93">
        <f>D36-D46</f>
        <v>22.331999999999994</v>
      </c>
      <c r="E85" s="93">
        <f>E36-E46-0.1</f>
        <v>29.933000000000014</v>
      </c>
      <c r="F85" s="93">
        <f t="shared" ref="F85:M85" si="16">F36-F46</f>
        <v>32.102999999999994</v>
      </c>
      <c r="G85" s="93">
        <f t="shared" si="16"/>
        <v>36.142999999999986</v>
      </c>
      <c r="H85" s="93">
        <f t="shared" si="16"/>
        <v>40</v>
      </c>
      <c r="I85" s="93">
        <f t="shared" si="16"/>
        <v>40.968999999999994</v>
      </c>
      <c r="J85" s="93">
        <f t="shared" si="16"/>
        <v>43.507000000000005</v>
      </c>
      <c r="K85" s="93">
        <f t="shared" si="16"/>
        <v>39.199999999999989</v>
      </c>
      <c r="L85" s="93">
        <f t="shared" si="16"/>
        <v>55.099999999999994</v>
      </c>
      <c r="M85" s="93">
        <f t="shared" si="16"/>
        <v>36.902999999999992</v>
      </c>
      <c r="N85" s="150">
        <f t="shared" si="7"/>
        <v>193.042</v>
      </c>
      <c r="O85" s="150">
        <f t="shared" si="7"/>
        <v>183.14799999999997</v>
      </c>
    </row>
    <row r="86" spans="1:15" s="59" customFormat="1">
      <c r="A86" s="143" t="s">
        <v>962</v>
      </c>
      <c r="B86" s="118" t="s">
        <v>612</v>
      </c>
      <c r="C86" s="118" t="s">
        <v>572</v>
      </c>
      <c r="D86" s="58" t="s">
        <v>521</v>
      </c>
      <c r="E86" s="58" t="s">
        <v>521</v>
      </c>
      <c r="F86" s="58" t="s">
        <v>521</v>
      </c>
      <c r="G86" s="58" t="s">
        <v>521</v>
      </c>
      <c r="H86" s="58" t="s">
        <v>521</v>
      </c>
      <c r="I86" s="58" t="s">
        <v>521</v>
      </c>
      <c r="J86" s="58" t="s">
        <v>521</v>
      </c>
      <c r="K86" s="58" t="s">
        <v>521</v>
      </c>
      <c r="L86" s="58" t="s">
        <v>521</v>
      </c>
      <c r="M86" s="58" t="s">
        <v>521</v>
      </c>
      <c r="N86" s="58" t="s">
        <v>521</v>
      </c>
      <c r="O86" s="58" t="s">
        <v>521</v>
      </c>
    </row>
    <row r="87" spans="1:15" s="59" customFormat="1">
      <c r="A87" s="143" t="s">
        <v>961</v>
      </c>
      <c r="B87" s="118" t="s">
        <v>742</v>
      </c>
      <c r="C87" s="118" t="s">
        <v>572</v>
      </c>
      <c r="D87" s="93">
        <f>D38-D48</f>
        <v>-0.8</v>
      </c>
      <c r="E87" s="93">
        <f>E38-E48</f>
        <v>0.50800000000000001</v>
      </c>
      <c r="F87" s="93">
        <f t="shared" ref="F87" si="17">F38-F48</f>
        <v>-1.9500000000000002</v>
      </c>
      <c r="G87" s="93">
        <f t="shared" ref="G87" si="18">G38-G48</f>
        <v>-2.71</v>
      </c>
      <c r="H87" s="93">
        <f t="shared" ref="H87" si="19">H38-H48</f>
        <v>-2</v>
      </c>
      <c r="I87" s="93">
        <f t="shared" ref="I87" si="20">I38-I48</f>
        <v>-2.7390000000000003</v>
      </c>
      <c r="J87" s="93">
        <f>J38-J48</f>
        <v>-1.9</v>
      </c>
      <c r="K87" s="93">
        <f>K38-K48</f>
        <v>-3.4999999999999996</v>
      </c>
      <c r="L87" s="93">
        <f>L38-L48</f>
        <v>-2</v>
      </c>
      <c r="M87" s="93">
        <f>M38-M48</f>
        <v>-2.0499999999999998</v>
      </c>
      <c r="N87" s="150">
        <f t="shared" si="7"/>
        <v>-8.65</v>
      </c>
      <c r="O87" s="150">
        <f t="shared" si="7"/>
        <v>-10.491</v>
      </c>
    </row>
    <row r="88" spans="1:15" s="59" customFormat="1">
      <c r="A88" s="143" t="s">
        <v>960</v>
      </c>
      <c r="B88" s="118" t="s">
        <v>616</v>
      </c>
      <c r="C88" s="118" t="s">
        <v>572</v>
      </c>
      <c r="D88" s="58" t="s">
        <v>521</v>
      </c>
      <c r="E88" s="58" t="s">
        <v>521</v>
      </c>
      <c r="F88" s="58" t="s">
        <v>521</v>
      </c>
      <c r="G88" s="58" t="s">
        <v>521</v>
      </c>
      <c r="H88" s="58" t="s">
        <v>521</v>
      </c>
      <c r="I88" s="58" t="s">
        <v>521</v>
      </c>
      <c r="J88" s="58" t="s">
        <v>521</v>
      </c>
      <c r="K88" s="58" t="s">
        <v>521</v>
      </c>
      <c r="L88" s="58" t="s">
        <v>521</v>
      </c>
      <c r="M88" s="58" t="s">
        <v>521</v>
      </c>
      <c r="N88" s="58" t="s">
        <v>521</v>
      </c>
      <c r="O88" s="58" t="s">
        <v>521</v>
      </c>
    </row>
    <row r="89" spans="1:15" s="59" customFormat="1">
      <c r="A89" s="143" t="s">
        <v>959</v>
      </c>
      <c r="B89" s="118" t="s">
        <v>610</v>
      </c>
      <c r="C89" s="118" t="s">
        <v>572</v>
      </c>
      <c r="D89" s="58" t="s">
        <v>521</v>
      </c>
      <c r="E89" s="58" t="s">
        <v>521</v>
      </c>
      <c r="F89" s="58" t="s">
        <v>521</v>
      </c>
      <c r="G89" s="58" t="s">
        <v>521</v>
      </c>
      <c r="H89" s="58" t="s">
        <v>521</v>
      </c>
      <c r="I89" s="58" t="s">
        <v>521</v>
      </c>
      <c r="J89" s="58" t="s">
        <v>521</v>
      </c>
      <c r="K89" s="58" t="s">
        <v>521</v>
      </c>
      <c r="L89" s="58" t="s">
        <v>521</v>
      </c>
      <c r="M89" s="58" t="s">
        <v>521</v>
      </c>
      <c r="N89" s="58" t="s">
        <v>521</v>
      </c>
      <c r="O89" s="58" t="s">
        <v>521</v>
      </c>
    </row>
    <row r="90" spans="1:15" s="59" customFormat="1" ht="31.5">
      <c r="A90" s="143" t="s">
        <v>958</v>
      </c>
      <c r="B90" s="114" t="s">
        <v>1178</v>
      </c>
      <c r="C90" s="118" t="s">
        <v>572</v>
      </c>
      <c r="D90" s="116" t="s">
        <v>521</v>
      </c>
      <c r="E90" s="116" t="s">
        <v>521</v>
      </c>
      <c r="F90" s="116" t="s">
        <v>521</v>
      </c>
      <c r="G90" s="116" t="s">
        <v>521</v>
      </c>
      <c r="H90" s="116" t="s">
        <v>521</v>
      </c>
      <c r="I90" s="116" t="s">
        <v>521</v>
      </c>
      <c r="J90" s="116" t="s">
        <v>521</v>
      </c>
      <c r="K90" s="116" t="s">
        <v>521</v>
      </c>
      <c r="L90" s="116" t="s">
        <v>521</v>
      </c>
      <c r="M90" s="116" t="s">
        <v>521</v>
      </c>
      <c r="N90" s="116" t="s">
        <v>521</v>
      </c>
      <c r="O90" s="116" t="s">
        <v>521</v>
      </c>
    </row>
    <row r="91" spans="1:15" s="59" customFormat="1">
      <c r="A91" s="143" t="s">
        <v>957</v>
      </c>
      <c r="B91" s="118" t="s">
        <v>782</v>
      </c>
      <c r="C91" s="118" t="s">
        <v>572</v>
      </c>
      <c r="D91" s="181">
        <f t="shared" ref="D91:K91" si="21">D42-D52</f>
        <v>-0.19199999999999973</v>
      </c>
      <c r="E91" s="181">
        <f t="shared" si="21"/>
        <v>0.12299999999999933</v>
      </c>
      <c r="F91" s="181">
        <f t="shared" si="21"/>
        <v>-1.0720000000000001</v>
      </c>
      <c r="G91" s="181">
        <f t="shared" si="21"/>
        <v>-7.3000000000000398E-2</v>
      </c>
      <c r="H91" s="181">
        <f t="shared" si="21"/>
        <v>-4.5</v>
      </c>
      <c r="I91" s="181">
        <f t="shared" si="21"/>
        <v>3.7450000000000001</v>
      </c>
      <c r="J91" s="181">
        <f t="shared" si="21"/>
        <v>1.8999999999999995</v>
      </c>
      <c r="K91" s="181">
        <f t="shared" si="21"/>
        <v>2.6000000000000005</v>
      </c>
      <c r="L91" s="181">
        <f>L42-L52</f>
        <v>1.8999999999999995</v>
      </c>
      <c r="M91" s="181">
        <f>M42-M52</f>
        <v>-0.5290000000000008</v>
      </c>
      <c r="N91" s="150">
        <f t="shared" si="7"/>
        <v>-1.9640000000000004</v>
      </c>
      <c r="O91" s="150">
        <f t="shared" si="7"/>
        <v>5.8659999999999988</v>
      </c>
    </row>
    <row r="92" spans="1:15" s="111" customFormat="1">
      <c r="A92" s="141" t="s">
        <v>956</v>
      </c>
      <c r="B92" s="119" t="s">
        <v>1164</v>
      </c>
      <c r="C92" s="142" t="s">
        <v>572</v>
      </c>
      <c r="D92" s="186">
        <f t="shared" ref="D92:H92" si="22">D93-D99</f>
        <v>-12.53</v>
      </c>
      <c r="E92" s="186">
        <f>E93-E99</f>
        <v>-14.637</v>
      </c>
      <c r="F92" s="186">
        <f t="shared" si="22"/>
        <v>-11.8</v>
      </c>
      <c r="G92" s="186">
        <f t="shared" ref="G92" si="23">G93-G99</f>
        <v>-12.895</v>
      </c>
      <c r="H92" s="186">
        <f t="shared" si="22"/>
        <v>0.26000000000000068</v>
      </c>
      <c r="I92" s="186">
        <f t="shared" ref="I92" si="24">I93-I99</f>
        <v>0.12100000000000044</v>
      </c>
      <c r="J92" s="186">
        <f>J93-J99-0.1</f>
        <v>-4.2999999999999989</v>
      </c>
      <c r="K92" s="186">
        <f t="shared" ref="K92:M92" si="25">K93-K99</f>
        <v>-4.1999999999999993</v>
      </c>
      <c r="L92" s="186">
        <f t="shared" si="25"/>
        <v>-8.5</v>
      </c>
      <c r="M92" s="186">
        <f t="shared" si="25"/>
        <v>-0.19999999999999929</v>
      </c>
      <c r="N92" s="150">
        <f t="shared" si="7"/>
        <v>-36.869999999999997</v>
      </c>
      <c r="O92" s="150">
        <f t="shared" si="7"/>
        <v>-31.811</v>
      </c>
    </row>
    <row r="93" spans="1:15" s="111" customFormat="1">
      <c r="A93" s="143" t="s">
        <v>955</v>
      </c>
      <c r="B93" s="113" t="s">
        <v>1165</v>
      </c>
      <c r="C93" s="118" t="s">
        <v>572</v>
      </c>
      <c r="D93" s="185">
        <f>D98</f>
        <v>2.17</v>
      </c>
      <c r="E93" s="185">
        <f>E98</f>
        <v>2.04</v>
      </c>
      <c r="F93" s="185">
        <f t="shared" ref="F93:M93" si="26">F98</f>
        <v>1.5</v>
      </c>
      <c r="G93" s="185">
        <f t="shared" si="26"/>
        <v>1.702</v>
      </c>
      <c r="H93" s="185">
        <f t="shared" si="26"/>
        <v>5.46</v>
      </c>
      <c r="I93" s="185">
        <f t="shared" si="26"/>
        <v>5.5</v>
      </c>
      <c r="J93" s="185">
        <f t="shared" si="26"/>
        <v>5.5</v>
      </c>
      <c r="K93" s="185">
        <f t="shared" si="26"/>
        <v>5.4</v>
      </c>
      <c r="L93" s="185">
        <f t="shared" si="26"/>
        <v>6</v>
      </c>
      <c r="M93" s="185">
        <f t="shared" si="26"/>
        <v>5.7</v>
      </c>
      <c r="N93" s="150">
        <f t="shared" si="7"/>
        <v>20.63</v>
      </c>
      <c r="O93" s="150">
        <f t="shared" si="7"/>
        <v>20.342000000000002</v>
      </c>
    </row>
    <row r="94" spans="1:15" s="110" customFormat="1">
      <c r="A94" s="143" t="s">
        <v>954</v>
      </c>
      <c r="B94" s="118" t="s">
        <v>953</v>
      </c>
      <c r="C94" s="118" t="s">
        <v>572</v>
      </c>
      <c r="D94" s="58" t="s">
        <v>521</v>
      </c>
      <c r="E94" s="58" t="s">
        <v>521</v>
      </c>
      <c r="F94" s="58" t="s">
        <v>521</v>
      </c>
      <c r="G94" s="58" t="s">
        <v>521</v>
      </c>
      <c r="H94" s="58" t="s">
        <v>521</v>
      </c>
      <c r="I94" s="58" t="s">
        <v>521</v>
      </c>
      <c r="J94" s="58" t="s">
        <v>521</v>
      </c>
      <c r="K94" s="58" t="s">
        <v>521</v>
      </c>
      <c r="L94" s="58" t="s">
        <v>521</v>
      </c>
      <c r="M94" s="58" t="s">
        <v>521</v>
      </c>
      <c r="N94" s="58" t="s">
        <v>521</v>
      </c>
      <c r="O94" s="58" t="s">
        <v>521</v>
      </c>
    </row>
    <row r="95" spans="1:15" s="110" customFormat="1">
      <c r="A95" s="143" t="s">
        <v>952</v>
      </c>
      <c r="B95" s="118" t="s">
        <v>382</v>
      </c>
      <c r="C95" s="118" t="s">
        <v>572</v>
      </c>
      <c r="D95" s="180" t="s">
        <v>521</v>
      </c>
      <c r="E95" s="180" t="s">
        <v>521</v>
      </c>
      <c r="F95" s="180" t="s">
        <v>521</v>
      </c>
      <c r="G95" s="180" t="s">
        <v>521</v>
      </c>
      <c r="H95" s="180" t="s">
        <v>521</v>
      </c>
      <c r="I95" s="180" t="s">
        <v>521</v>
      </c>
      <c r="J95" s="180" t="s">
        <v>521</v>
      </c>
      <c r="K95" s="180" t="s">
        <v>521</v>
      </c>
      <c r="L95" s="180" t="s">
        <v>521</v>
      </c>
      <c r="M95" s="180" t="s">
        <v>521</v>
      </c>
      <c r="N95" s="180" t="s">
        <v>521</v>
      </c>
      <c r="O95" s="180" t="s">
        <v>521</v>
      </c>
    </row>
    <row r="96" spans="1:15" s="110" customFormat="1">
      <c r="A96" s="143" t="s">
        <v>951</v>
      </c>
      <c r="B96" s="118" t="s">
        <v>950</v>
      </c>
      <c r="C96" s="118" t="s">
        <v>572</v>
      </c>
      <c r="D96" s="58" t="s">
        <v>521</v>
      </c>
      <c r="E96" s="58" t="s">
        <v>521</v>
      </c>
      <c r="F96" s="58" t="s">
        <v>521</v>
      </c>
      <c r="G96" s="58" t="s">
        <v>521</v>
      </c>
      <c r="H96" s="58" t="s">
        <v>521</v>
      </c>
      <c r="I96" s="58" t="s">
        <v>521</v>
      </c>
      <c r="J96" s="58" t="s">
        <v>521</v>
      </c>
      <c r="K96" s="58" t="s">
        <v>521</v>
      </c>
      <c r="L96" s="58" t="s">
        <v>521</v>
      </c>
      <c r="M96" s="58" t="s">
        <v>521</v>
      </c>
      <c r="N96" s="58" t="s">
        <v>521</v>
      </c>
      <c r="O96" s="58" t="s">
        <v>521</v>
      </c>
    </row>
    <row r="97" spans="1:15" s="110" customFormat="1">
      <c r="A97" s="143" t="s">
        <v>949</v>
      </c>
      <c r="B97" s="114" t="s">
        <v>948</v>
      </c>
      <c r="C97" s="118" t="s">
        <v>572</v>
      </c>
      <c r="D97" s="58" t="s">
        <v>521</v>
      </c>
      <c r="E97" s="58" t="s">
        <v>521</v>
      </c>
      <c r="F97" s="58" t="s">
        <v>521</v>
      </c>
      <c r="G97" s="58" t="s">
        <v>521</v>
      </c>
      <c r="H97" s="58" t="s">
        <v>521</v>
      </c>
      <c r="I97" s="58" t="s">
        <v>521</v>
      </c>
      <c r="J97" s="58" t="s">
        <v>521</v>
      </c>
      <c r="K97" s="58" t="s">
        <v>521</v>
      </c>
      <c r="L97" s="58" t="s">
        <v>521</v>
      </c>
      <c r="M97" s="58" t="s">
        <v>521</v>
      </c>
      <c r="N97" s="58" t="s">
        <v>521</v>
      </c>
      <c r="O97" s="58" t="s">
        <v>521</v>
      </c>
    </row>
    <row r="98" spans="1:15" s="110" customFormat="1">
      <c r="A98" s="143" t="s">
        <v>947</v>
      </c>
      <c r="B98" s="118" t="s">
        <v>946</v>
      </c>
      <c r="C98" s="118" t="s">
        <v>572</v>
      </c>
      <c r="D98" s="181">
        <v>2.17</v>
      </c>
      <c r="E98" s="181">
        <v>2.04</v>
      </c>
      <c r="F98" s="181">
        <v>1.5</v>
      </c>
      <c r="G98" s="181">
        <v>1.702</v>
      </c>
      <c r="H98" s="181">
        <v>5.46</v>
      </c>
      <c r="I98" s="180">
        <v>5.5</v>
      </c>
      <c r="J98" s="180">
        <v>5.5</v>
      </c>
      <c r="K98" s="93">
        <v>5.4</v>
      </c>
      <c r="L98" s="181">
        <v>6</v>
      </c>
      <c r="M98" s="181">
        <v>5.7</v>
      </c>
      <c r="N98" s="150">
        <f t="shared" ref="N98:O148" si="27">D98+F98+H98+J98+L98</f>
        <v>20.63</v>
      </c>
      <c r="O98" s="150">
        <f t="shared" si="27"/>
        <v>20.342000000000002</v>
      </c>
    </row>
    <row r="99" spans="1:15" s="111" customFormat="1">
      <c r="A99" s="143" t="s">
        <v>945</v>
      </c>
      <c r="B99" s="113" t="s">
        <v>1166</v>
      </c>
      <c r="C99" s="118" t="s">
        <v>572</v>
      </c>
      <c r="D99" s="181">
        <f>D100+D101+D104</f>
        <v>14.7</v>
      </c>
      <c r="E99" s="181">
        <f>E100+E101+E104</f>
        <v>16.677</v>
      </c>
      <c r="F99" s="181">
        <f t="shared" ref="F99:K99" si="28">F100+F101+F104</f>
        <v>13.3</v>
      </c>
      <c r="G99" s="181">
        <f>G100+G101+G104</f>
        <v>14.597</v>
      </c>
      <c r="H99" s="181">
        <f t="shared" si="28"/>
        <v>5.1999999999999993</v>
      </c>
      <c r="I99" s="181">
        <f t="shared" si="28"/>
        <v>5.3789999999999996</v>
      </c>
      <c r="J99" s="181">
        <f t="shared" si="28"/>
        <v>9.6999999999999993</v>
      </c>
      <c r="K99" s="181">
        <f t="shared" si="28"/>
        <v>9.6</v>
      </c>
      <c r="L99" s="181">
        <f>L100+L101+L104</f>
        <v>14.5</v>
      </c>
      <c r="M99" s="181">
        <f>M100+M101+M104</f>
        <v>5.8999999999999995</v>
      </c>
      <c r="N99" s="150">
        <f t="shared" si="27"/>
        <v>57.400000000000006</v>
      </c>
      <c r="O99" s="150">
        <f t="shared" si="27"/>
        <v>52.152999999999999</v>
      </c>
    </row>
    <row r="100" spans="1:15" s="110" customFormat="1">
      <c r="A100" s="143" t="s">
        <v>944</v>
      </c>
      <c r="B100" s="118" t="s">
        <v>943</v>
      </c>
      <c r="C100" s="118" t="s">
        <v>572</v>
      </c>
      <c r="D100" s="180"/>
      <c r="E100" s="181">
        <v>1.7809999999999999</v>
      </c>
      <c r="F100" s="180">
        <v>1.8</v>
      </c>
      <c r="G100" s="181">
        <v>1.8220000000000001</v>
      </c>
      <c r="H100" s="180">
        <v>1.4</v>
      </c>
      <c r="I100" s="180">
        <v>1.3</v>
      </c>
      <c r="J100" s="180">
        <v>0.4</v>
      </c>
      <c r="K100" s="93">
        <v>0.5</v>
      </c>
      <c r="L100" s="180">
        <v>0.5</v>
      </c>
      <c r="M100" s="181">
        <v>0.5</v>
      </c>
      <c r="N100" s="150">
        <f t="shared" si="27"/>
        <v>4.0999999999999996</v>
      </c>
      <c r="O100" s="150">
        <f t="shared" si="27"/>
        <v>5.9029999999999996</v>
      </c>
    </row>
    <row r="101" spans="1:15" s="110" customFormat="1">
      <c r="A101" s="143" t="s">
        <v>942</v>
      </c>
      <c r="B101" s="118" t="s">
        <v>384</v>
      </c>
      <c r="C101" s="118" t="s">
        <v>572</v>
      </c>
      <c r="D101" s="180"/>
      <c r="E101" s="181">
        <v>0.49099999999999999</v>
      </c>
      <c r="F101" s="180">
        <v>0.1</v>
      </c>
      <c r="G101" s="181">
        <v>0.223</v>
      </c>
      <c r="H101" s="180">
        <v>0</v>
      </c>
      <c r="I101" s="181">
        <v>0.126</v>
      </c>
      <c r="J101" s="180">
        <v>0.1</v>
      </c>
      <c r="K101" s="93">
        <v>0.1</v>
      </c>
      <c r="L101" s="180">
        <v>0.1</v>
      </c>
      <c r="M101" s="93">
        <v>0.1</v>
      </c>
      <c r="N101" s="150">
        <f t="shared" si="27"/>
        <v>0.30000000000000004</v>
      </c>
      <c r="O101" s="150">
        <f t="shared" si="27"/>
        <v>1.04</v>
      </c>
    </row>
    <row r="102" spans="1:15" s="110" customFormat="1">
      <c r="A102" s="143" t="s">
        <v>941</v>
      </c>
      <c r="B102" s="118" t="s">
        <v>940</v>
      </c>
      <c r="C102" s="118" t="s">
        <v>572</v>
      </c>
      <c r="D102" s="180"/>
      <c r="E102" s="180"/>
      <c r="F102" s="180"/>
      <c r="G102" s="180"/>
      <c r="H102" s="180"/>
      <c r="I102" s="180"/>
      <c r="J102" s="180"/>
      <c r="K102" s="58"/>
      <c r="L102" s="180"/>
      <c r="M102" s="58"/>
      <c r="N102" s="150"/>
      <c r="O102" s="150"/>
    </row>
    <row r="103" spans="1:15" s="110" customFormat="1">
      <c r="A103" s="143" t="s">
        <v>939</v>
      </c>
      <c r="B103" s="114" t="s">
        <v>938</v>
      </c>
      <c r="C103" s="118" t="s">
        <v>572</v>
      </c>
      <c r="D103" s="180"/>
      <c r="E103" s="180"/>
      <c r="F103" s="180"/>
      <c r="G103" s="180"/>
      <c r="H103" s="180"/>
      <c r="I103" s="180"/>
      <c r="J103" s="180"/>
      <c r="K103" s="58"/>
      <c r="L103" s="180"/>
      <c r="M103" s="58"/>
      <c r="N103" s="150"/>
      <c r="O103" s="150"/>
    </row>
    <row r="104" spans="1:15" s="110" customFormat="1" ht="21" customHeight="1">
      <c r="A104" s="143" t="s">
        <v>937</v>
      </c>
      <c r="B104" s="118" t="s">
        <v>936</v>
      </c>
      <c r="C104" s="118" t="s">
        <v>572</v>
      </c>
      <c r="D104" s="181">
        <v>14.7</v>
      </c>
      <c r="E104" s="181">
        <v>14.404999999999999</v>
      </c>
      <c r="F104" s="180">
        <v>11.4</v>
      </c>
      <c r="G104" s="181">
        <v>12.552</v>
      </c>
      <c r="H104" s="180">
        <v>3.8</v>
      </c>
      <c r="I104" s="181">
        <v>3.9529999999999998</v>
      </c>
      <c r="J104" s="181">
        <v>9.1999999999999993</v>
      </c>
      <c r="K104" s="93">
        <v>9</v>
      </c>
      <c r="L104" s="180">
        <v>13.9</v>
      </c>
      <c r="M104" s="93">
        <v>5.3</v>
      </c>
      <c r="N104" s="150">
        <f t="shared" si="27"/>
        <v>53</v>
      </c>
      <c r="O104" s="150">
        <f t="shared" si="27"/>
        <v>45.209999999999994</v>
      </c>
    </row>
    <row r="105" spans="1:15" s="111" customFormat="1">
      <c r="A105" s="141" t="s">
        <v>935</v>
      </c>
      <c r="B105" s="119" t="s">
        <v>1167</v>
      </c>
      <c r="C105" s="142" t="s">
        <v>572</v>
      </c>
      <c r="D105" s="150">
        <f t="shared" ref="D105:N105" si="29">D108+D110+D114</f>
        <v>14.5</v>
      </c>
      <c r="E105" s="150">
        <f t="shared" si="29"/>
        <v>15.987999999999998</v>
      </c>
      <c r="F105" s="150">
        <f t="shared" si="29"/>
        <v>17.450000000000003</v>
      </c>
      <c r="G105" s="150">
        <f t="shared" si="29"/>
        <v>20.54</v>
      </c>
      <c r="H105" s="150">
        <f>H108+H110+H114</f>
        <v>33.466999999999999</v>
      </c>
      <c r="I105" s="150">
        <f t="shared" si="29"/>
        <v>42.147000000000006</v>
      </c>
      <c r="J105" s="150">
        <f t="shared" si="29"/>
        <v>39.200000000000003</v>
      </c>
      <c r="K105" s="150">
        <f t="shared" si="29"/>
        <v>34.099999999999994</v>
      </c>
      <c r="L105" s="150">
        <f t="shared" si="29"/>
        <v>45.600000000000009</v>
      </c>
      <c r="M105" s="150">
        <f t="shared" si="29"/>
        <v>34.11</v>
      </c>
      <c r="N105" s="150">
        <f t="shared" si="29"/>
        <v>150.21700000000001</v>
      </c>
      <c r="O105" s="150">
        <f t="shared" ref="O105" si="30">O108+O110+O114</f>
        <v>146.88499999999996</v>
      </c>
    </row>
    <row r="106" spans="1:15" s="59" customFormat="1">
      <c r="A106" s="143" t="s">
        <v>934</v>
      </c>
      <c r="B106" s="118" t="s">
        <v>620</v>
      </c>
      <c r="C106" s="118" t="s">
        <v>572</v>
      </c>
      <c r="D106" s="58"/>
      <c r="E106" s="58"/>
      <c r="F106" s="58"/>
      <c r="G106" s="58"/>
      <c r="H106" s="58" t="s">
        <v>521</v>
      </c>
      <c r="I106" s="58" t="s">
        <v>521</v>
      </c>
      <c r="J106" s="58"/>
      <c r="K106" s="58"/>
      <c r="L106" s="58"/>
      <c r="M106" s="58"/>
      <c r="N106" s="150"/>
      <c r="O106" s="150"/>
    </row>
    <row r="107" spans="1:15" s="59" customFormat="1">
      <c r="A107" s="143" t="s">
        <v>933</v>
      </c>
      <c r="B107" s="118" t="s">
        <v>614</v>
      </c>
      <c r="C107" s="118" t="s">
        <v>572</v>
      </c>
      <c r="D107" s="58"/>
      <c r="E107" s="58"/>
      <c r="F107" s="58"/>
      <c r="G107" s="58"/>
      <c r="H107" s="58" t="s">
        <v>521</v>
      </c>
      <c r="I107" s="58" t="s">
        <v>521</v>
      </c>
      <c r="J107" s="58"/>
      <c r="K107" s="58"/>
      <c r="L107" s="58"/>
      <c r="M107" s="58"/>
      <c r="N107" s="150"/>
      <c r="O107" s="150"/>
    </row>
    <row r="108" spans="1:15" s="59" customFormat="1">
      <c r="A108" s="143" t="s">
        <v>932</v>
      </c>
      <c r="B108" s="118" t="s">
        <v>618</v>
      </c>
      <c r="C108" s="118" t="s">
        <v>572</v>
      </c>
      <c r="D108" s="93">
        <v>16</v>
      </c>
      <c r="E108" s="93">
        <v>17.082999999999998</v>
      </c>
      <c r="F108" s="93">
        <v>22.1</v>
      </c>
      <c r="G108" s="93">
        <f>36.1+0.614-10.828</f>
        <v>25.885999999999999</v>
      </c>
      <c r="H108" s="93">
        <v>32.667000000000002</v>
      </c>
      <c r="I108" s="93">
        <f>41+3.941-3.202</f>
        <v>41.739000000000004</v>
      </c>
      <c r="J108" s="93">
        <v>42.6</v>
      </c>
      <c r="K108" s="58">
        <v>37.799999999999997</v>
      </c>
      <c r="L108" s="93">
        <v>46.2</v>
      </c>
      <c r="M108" s="93">
        <v>34.31</v>
      </c>
      <c r="N108" s="150">
        <f t="shared" si="27"/>
        <v>159.56700000000001</v>
      </c>
      <c r="O108" s="150">
        <f t="shared" si="27"/>
        <v>156.81799999999998</v>
      </c>
    </row>
    <row r="109" spans="1:15" s="59" customFormat="1">
      <c r="A109" s="143" t="s">
        <v>931</v>
      </c>
      <c r="B109" s="118" t="s">
        <v>612</v>
      </c>
      <c r="C109" s="118" t="s">
        <v>572</v>
      </c>
      <c r="D109" s="58"/>
      <c r="E109" s="58"/>
      <c r="F109" s="58"/>
      <c r="G109" s="58"/>
      <c r="H109" s="58" t="s">
        <v>521</v>
      </c>
      <c r="I109" s="58" t="s">
        <v>521</v>
      </c>
      <c r="J109" s="58"/>
      <c r="K109" s="58"/>
      <c r="L109" s="93"/>
      <c r="M109" s="58"/>
      <c r="N109" s="150"/>
      <c r="O109" s="150"/>
    </row>
    <row r="110" spans="1:15" s="59" customFormat="1">
      <c r="A110" s="143" t="s">
        <v>930</v>
      </c>
      <c r="B110" s="118" t="s">
        <v>742</v>
      </c>
      <c r="C110" s="118" t="s">
        <v>572</v>
      </c>
      <c r="D110" s="93">
        <v>0.3</v>
      </c>
      <c r="E110" s="93">
        <v>0.5</v>
      </c>
      <c r="F110" s="93">
        <f>F87</f>
        <v>-1.9500000000000002</v>
      </c>
      <c r="G110" s="93">
        <f>G87</f>
        <v>-2.71</v>
      </c>
      <c r="H110" s="93">
        <v>-2</v>
      </c>
      <c r="I110" s="93">
        <v>-2.7</v>
      </c>
      <c r="J110" s="93">
        <v>-2.9</v>
      </c>
      <c r="K110" s="93">
        <v>-3.6</v>
      </c>
      <c r="L110" s="93">
        <v>-1.8</v>
      </c>
      <c r="M110" s="93">
        <v>-1.6</v>
      </c>
      <c r="N110" s="150">
        <f t="shared" si="27"/>
        <v>-8.3500000000000014</v>
      </c>
      <c r="O110" s="150">
        <f t="shared" si="27"/>
        <v>-10.11</v>
      </c>
    </row>
    <row r="111" spans="1:15" s="59" customFormat="1">
      <c r="A111" s="143" t="s">
        <v>929</v>
      </c>
      <c r="B111" s="118" t="s">
        <v>616</v>
      </c>
      <c r="C111" s="118" t="s">
        <v>572</v>
      </c>
      <c r="D111" s="180"/>
      <c r="E111" s="180"/>
      <c r="F111" s="180"/>
      <c r="G111" s="180"/>
      <c r="H111" s="180"/>
      <c r="I111" s="180"/>
      <c r="J111" s="180"/>
      <c r="K111" s="180"/>
      <c r="L111" s="180"/>
      <c r="M111" s="180"/>
      <c r="N111" s="150"/>
      <c r="O111" s="150"/>
    </row>
    <row r="112" spans="1:15" s="59" customFormat="1">
      <c r="A112" s="143" t="s">
        <v>928</v>
      </c>
      <c r="B112" s="118" t="s">
        <v>610</v>
      </c>
      <c r="C112" s="118" t="s">
        <v>572</v>
      </c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150"/>
      <c r="O112" s="150"/>
    </row>
    <row r="113" spans="1:15" s="59" customFormat="1" ht="31.5">
      <c r="A113" s="143" t="s">
        <v>927</v>
      </c>
      <c r="B113" s="114" t="s">
        <v>1178</v>
      </c>
      <c r="C113" s="118" t="s">
        <v>572</v>
      </c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150"/>
      <c r="O113" s="150"/>
    </row>
    <row r="114" spans="1:15" s="59" customFormat="1">
      <c r="A114" s="143" t="s">
        <v>926</v>
      </c>
      <c r="B114" s="118" t="s">
        <v>782</v>
      </c>
      <c r="C114" s="118" t="s">
        <v>572</v>
      </c>
      <c r="D114" s="180">
        <v>-1.8</v>
      </c>
      <c r="E114" s="181">
        <v>-1.595</v>
      </c>
      <c r="F114" s="181">
        <v>-2.7</v>
      </c>
      <c r="G114" s="181">
        <f>-0.1+1.088-3.724+0.1</f>
        <v>-2.6360000000000001</v>
      </c>
      <c r="H114" s="180">
        <v>2.8</v>
      </c>
      <c r="I114" s="181">
        <f>3.7+1.559-2.151</f>
        <v>3.1080000000000005</v>
      </c>
      <c r="J114" s="181">
        <v>-0.5</v>
      </c>
      <c r="K114" s="180">
        <v>-0.1</v>
      </c>
      <c r="L114" s="180">
        <v>1.2</v>
      </c>
      <c r="M114" s="180">
        <v>1.4</v>
      </c>
      <c r="N114" s="150">
        <f t="shared" si="27"/>
        <v>-1.0000000000000002</v>
      </c>
      <c r="O114" s="150">
        <f t="shared" si="27"/>
        <v>0.17700000000000049</v>
      </c>
    </row>
    <row r="115" spans="1:15" s="111" customFormat="1" ht="31.5">
      <c r="A115" s="141" t="s">
        <v>925</v>
      </c>
      <c r="B115" s="119" t="s">
        <v>1171</v>
      </c>
      <c r="C115" s="142" t="s">
        <v>572</v>
      </c>
      <c r="D115" s="150">
        <f t="shared" ref="D115:M115" si="31">D118+D120+D124</f>
        <v>4.8999999999999995</v>
      </c>
      <c r="E115" s="150">
        <f>E118+E120+E124</f>
        <v>5.9665999999999997</v>
      </c>
      <c r="F115" s="150">
        <f t="shared" si="31"/>
        <v>3.4900000000000011</v>
      </c>
      <c r="G115" s="150">
        <f t="shared" ref="G115" si="32">G118+G120+G124</f>
        <v>6.492</v>
      </c>
      <c r="H115" s="150">
        <f>H118+H120+H124</f>
        <v>6.6933999999999996</v>
      </c>
      <c r="I115" s="150">
        <f>I118+I120+I124</f>
        <v>9.9344000000000037</v>
      </c>
      <c r="J115" s="150">
        <f>J118+J120+J124+0.1</f>
        <v>7.9400000000000013</v>
      </c>
      <c r="K115" s="150">
        <f t="shared" si="31"/>
        <v>7.46</v>
      </c>
      <c r="L115" s="150">
        <f t="shared" si="31"/>
        <v>9.120000000000001</v>
      </c>
      <c r="M115" s="150">
        <f t="shared" si="31"/>
        <v>7.822000000000001</v>
      </c>
      <c r="N115" s="150">
        <f t="shared" si="27"/>
        <v>32.1434</v>
      </c>
      <c r="O115" s="150">
        <f t="shared" si="27"/>
        <v>37.675000000000004</v>
      </c>
    </row>
    <row r="116" spans="1:15" s="111" customFormat="1">
      <c r="A116" s="143" t="s">
        <v>924</v>
      </c>
      <c r="B116" s="113" t="s">
        <v>620</v>
      </c>
      <c r="C116" s="118" t="s">
        <v>572</v>
      </c>
      <c r="D116" s="87"/>
      <c r="E116" s="87"/>
      <c r="F116" s="87"/>
      <c r="G116" s="87"/>
      <c r="H116" s="87" t="s">
        <v>521</v>
      </c>
      <c r="I116" s="87" t="s">
        <v>521</v>
      </c>
      <c r="J116" s="87" t="s">
        <v>521</v>
      </c>
      <c r="K116" s="87" t="s">
        <v>521</v>
      </c>
      <c r="L116" s="87" t="s">
        <v>521</v>
      </c>
      <c r="M116" s="87" t="s">
        <v>521</v>
      </c>
      <c r="N116" s="150"/>
      <c r="O116" s="150"/>
    </row>
    <row r="117" spans="1:15" s="111" customFormat="1">
      <c r="A117" s="143" t="s">
        <v>1121</v>
      </c>
      <c r="B117" s="113" t="s">
        <v>1172</v>
      </c>
      <c r="C117" s="118" t="s">
        <v>572</v>
      </c>
      <c r="D117" s="87"/>
      <c r="E117" s="87"/>
      <c r="F117" s="87"/>
      <c r="G117" s="87"/>
      <c r="H117" s="87" t="s">
        <v>521</v>
      </c>
      <c r="I117" s="87" t="s">
        <v>521</v>
      </c>
      <c r="J117" s="87" t="s">
        <v>521</v>
      </c>
      <c r="K117" s="87" t="s">
        <v>521</v>
      </c>
      <c r="L117" s="87" t="s">
        <v>521</v>
      </c>
      <c r="M117" s="87" t="s">
        <v>521</v>
      </c>
      <c r="N117" s="150"/>
      <c r="O117" s="150"/>
    </row>
    <row r="118" spans="1:15" s="111" customFormat="1">
      <c r="A118" s="143" t="s">
        <v>1120</v>
      </c>
      <c r="B118" s="113" t="s">
        <v>1173</v>
      </c>
      <c r="C118" s="118" t="s">
        <v>572</v>
      </c>
      <c r="D118" s="93">
        <f>D108*20%+2</f>
        <v>5.2</v>
      </c>
      <c r="E118" s="93">
        <f>E108*20%+2.769</f>
        <v>6.1856</v>
      </c>
      <c r="F118" s="93">
        <f t="shared" ref="F118:L118" si="33">F108*20%</f>
        <v>4.4200000000000008</v>
      </c>
      <c r="G118" s="93">
        <f>G108*20%+2.384</f>
        <v>7.5611999999999995</v>
      </c>
      <c r="H118" s="93">
        <f t="shared" si="33"/>
        <v>6.5334000000000003</v>
      </c>
      <c r="I118" s="93">
        <f>I108*20%+1.505</f>
        <v>9.852800000000002</v>
      </c>
      <c r="J118" s="93">
        <f t="shared" si="33"/>
        <v>8.5200000000000014</v>
      </c>
      <c r="K118" s="93">
        <v>8.1999999999999993</v>
      </c>
      <c r="L118" s="93">
        <f t="shared" si="33"/>
        <v>9.24</v>
      </c>
      <c r="M118" s="93">
        <f>M108*20%+1</f>
        <v>7.862000000000001</v>
      </c>
      <c r="N118" s="150">
        <f t="shared" si="27"/>
        <v>33.913400000000003</v>
      </c>
      <c r="O118" s="150">
        <f t="shared" si="27"/>
        <v>39.6616</v>
      </c>
    </row>
    <row r="119" spans="1:15" s="111" customFormat="1">
      <c r="A119" s="143" t="s">
        <v>1119</v>
      </c>
      <c r="B119" s="113" t="s">
        <v>1174</v>
      </c>
      <c r="C119" s="118" t="s">
        <v>572</v>
      </c>
      <c r="D119" s="58"/>
      <c r="E119" s="58"/>
      <c r="F119" s="58"/>
      <c r="G119" s="58"/>
      <c r="H119" s="87" t="s">
        <v>521</v>
      </c>
      <c r="I119" s="87" t="s">
        <v>521</v>
      </c>
      <c r="J119" s="87" t="s">
        <v>521</v>
      </c>
      <c r="K119" s="87" t="s">
        <v>521</v>
      </c>
      <c r="L119" s="87" t="s">
        <v>521</v>
      </c>
      <c r="M119" s="87" t="s">
        <v>521</v>
      </c>
      <c r="N119" s="150"/>
      <c r="O119" s="150"/>
    </row>
    <row r="120" spans="1:15" s="111" customFormat="1">
      <c r="A120" s="143" t="s">
        <v>1118</v>
      </c>
      <c r="B120" s="113" t="s">
        <v>1175</v>
      </c>
      <c r="C120" s="118" t="s">
        <v>572</v>
      </c>
      <c r="D120" s="93">
        <f>D110*20%</f>
        <v>0.06</v>
      </c>
      <c r="E120" s="93">
        <f>E110*20%</f>
        <v>0.1</v>
      </c>
      <c r="F120" s="93">
        <f t="shared" ref="F120:M120" si="34">F110*20%</f>
        <v>-0.39000000000000007</v>
      </c>
      <c r="G120" s="93">
        <f t="shared" si="34"/>
        <v>-0.54200000000000004</v>
      </c>
      <c r="H120" s="93">
        <f t="shared" si="34"/>
        <v>-0.4</v>
      </c>
      <c r="I120" s="93">
        <f t="shared" si="34"/>
        <v>-0.54</v>
      </c>
      <c r="J120" s="93">
        <f t="shared" si="34"/>
        <v>-0.57999999999999996</v>
      </c>
      <c r="K120" s="93">
        <f t="shared" si="34"/>
        <v>-0.72000000000000008</v>
      </c>
      <c r="L120" s="93">
        <f t="shared" si="34"/>
        <v>-0.36000000000000004</v>
      </c>
      <c r="M120" s="93">
        <f t="shared" si="34"/>
        <v>-0.32000000000000006</v>
      </c>
      <c r="N120" s="150">
        <f t="shared" si="27"/>
        <v>-1.6700000000000002</v>
      </c>
      <c r="O120" s="150">
        <f t="shared" si="27"/>
        <v>-2.0220000000000002</v>
      </c>
    </row>
    <row r="121" spans="1:15" s="111" customFormat="1">
      <c r="A121" s="143" t="s">
        <v>1168</v>
      </c>
      <c r="B121" s="113" t="s">
        <v>1176</v>
      </c>
      <c r="C121" s="118" t="s">
        <v>572</v>
      </c>
      <c r="D121" s="58" t="s">
        <v>521</v>
      </c>
      <c r="E121" s="58" t="s">
        <v>521</v>
      </c>
      <c r="F121" s="58" t="s">
        <v>521</v>
      </c>
      <c r="G121" s="58" t="s">
        <v>521</v>
      </c>
      <c r="H121" s="58" t="s">
        <v>521</v>
      </c>
      <c r="I121" s="58" t="s">
        <v>521</v>
      </c>
      <c r="J121" s="58" t="s">
        <v>521</v>
      </c>
      <c r="K121" s="58" t="s">
        <v>521</v>
      </c>
      <c r="L121" s="58" t="s">
        <v>521</v>
      </c>
      <c r="M121" s="58" t="s">
        <v>521</v>
      </c>
      <c r="N121" s="58" t="s">
        <v>521</v>
      </c>
      <c r="O121" s="58" t="s">
        <v>521</v>
      </c>
    </row>
    <row r="122" spans="1:15" s="111" customFormat="1">
      <c r="A122" s="143" t="s">
        <v>1169</v>
      </c>
      <c r="B122" s="113" t="s">
        <v>1177</v>
      </c>
      <c r="C122" s="118" t="s">
        <v>572</v>
      </c>
      <c r="D122" s="58" t="s">
        <v>521</v>
      </c>
      <c r="E122" s="58" t="s">
        <v>521</v>
      </c>
      <c r="F122" s="58" t="s">
        <v>521</v>
      </c>
      <c r="G122" s="58" t="s">
        <v>521</v>
      </c>
      <c r="H122" s="58" t="s">
        <v>521</v>
      </c>
      <c r="I122" s="58" t="s">
        <v>521</v>
      </c>
      <c r="J122" s="58" t="s">
        <v>521</v>
      </c>
      <c r="K122" s="58" t="s">
        <v>521</v>
      </c>
      <c r="L122" s="58" t="s">
        <v>521</v>
      </c>
      <c r="M122" s="58" t="s">
        <v>521</v>
      </c>
      <c r="N122" s="58" t="s">
        <v>521</v>
      </c>
      <c r="O122" s="58" t="s">
        <v>521</v>
      </c>
    </row>
    <row r="123" spans="1:15" s="111" customFormat="1" ht="30.75" customHeight="1">
      <c r="A123" s="143" t="s">
        <v>1170</v>
      </c>
      <c r="B123" s="113" t="s">
        <v>1179</v>
      </c>
      <c r="C123" s="118" t="s">
        <v>572</v>
      </c>
      <c r="D123" s="58" t="s">
        <v>521</v>
      </c>
      <c r="E123" s="58" t="s">
        <v>521</v>
      </c>
      <c r="F123" s="58" t="s">
        <v>521</v>
      </c>
      <c r="G123" s="58" t="s">
        <v>521</v>
      </c>
      <c r="H123" s="58" t="s">
        <v>521</v>
      </c>
      <c r="I123" s="58" t="s">
        <v>521</v>
      </c>
      <c r="J123" s="58" t="s">
        <v>521</v>
      </c>
      <c r="K123" s="58" t="s">
        <v>521</v>
      </c>
      <c r="L123" s="58" t="s">
        <v>521</v>
      </c>
      <c r="M123" s="58" t="s">
        <v>521</v>
      </c>
      <c r="N123" s="58" t="s">
        <v>521</v>
      </c>
      <c r="O123" s="58" t="s">
        <v>521</v>
      </c>
    </row>
    <row r="124" spans="1:15" s="110" customFormat="1">
      <c r="A124" s="143" t="s">
        <v>1180</v>
      </c>
      <c r="B124" s="113" t="s">
        <v>1181</v>
      </c>
      <c r="C124" s="118" t="s">
        <v>572</v>
      </c>
      <c r="D124" s="181">
        <f>D114*20%</f>
        <v>-0.36000000000000004</v>
      </c>
      <c r="E124" s="181">
        <f>E114*20%</f>
        <v>-0.31900000000000001</v>
      </c>
      <c r="F124" s="181">
        <f t="shared" ref="F124:M124" si="35">F114*20%</f>
        <v>-0.54</v>
      </c>
      <c r="G124" s="181">
        <f t="shared" si="35"/>
        <v>-0.5272</v>
      </c>
      <c r="H124" s="181">
        <f t="shared" si="35"/>
        <v>0.55999999999999994</v>
      </c>
      <c r="I124" s="181">
        <f t="shared" si="35"/>
        <v>0.62160000000000015</v>
      </c>
      <c r="J124" s="181">
        <f t="shared" si="35"/>
        <v>-0.1</v>
      </c>
      <c r="K124" s="181">
        <f t="shared" si="35"/>
        <v>-2.0000000000000004E-2</v>
      </c>
      <c r="L124" s="181">
        <f t="shared" si="35"/>
        <v>0.24</v>
      </c>
      <c r="M124" s="181">
        <f t="shared" si="35"/>
        <v>0.27999999999999997</v>
      </c>
      <c r="N124" s="150">
        <f t="shared" si="27"/>
        <v>-0.20000000000000018</v>
      </c>
      <c r="O124" s="150">
        <f t="shared" si="27"/>
        <v>3.5400000000000043E-2</v>
      </c>
    </row>
    <row r="125" spans="1:15" s="111" customFormat="1">
      <c r="A125" s="141" t="s">
        <v>922</v>
      </c>
      <c r="B125" s="119" t="s">
        <v>921</v>
      </c>
      <c r="C125" s="142" t="s">
        <v>572</v>
      </c>
      <c r="D125" s="150">
        <f t="shared" ref="D125:M125" si="36">D128+D130+D134</f>
        <v>9.3000000000000007</v>
      </c>
      <c r="E125" s="150">
        <f t="shared" ref="E125" si="37">E128+E130+E134</f>
        <v>10.021399999999998</v>
      </c>
      <c r="F125" s="150">
        <f t="shared" si="36"/>
        <v>10.959999999999999</v>
      </c>
      <c r="G125" s="150">
        <f t="shared" ref="G125" si="38">G128+G130+G134</f>
        <v>14.048</v>
      </c>
      <c r="H125" s="150">
        <f>H128+H130+H134+0.1</f>
        <v>26.8736</v>
      </c>
      <c r="I125" s="150">
        <f>I128+I130+I134</f>
        <v>33.243600000000001</v>
      </c>
      <c r="J125" s="150">
        <f>J128+J130+J134-0.1</f>
        <v>31.259999999999998</v>
      </c>
      <c r="K125" s="150">
        <f>K128+K130+K134+0.1</f>
        <v>27.02</v>
      </c>
      <c r="L125" s="150">
        <f t="shared" si="36"/>
        <v>36.480000000000004</v>
      </c>
      <c r="M125" s="150">
        <f t="shared" si="36"/>
        <v>27.187999999999999</v>
      </c>
      <c r="N125" s="150">
        <f t="shared" si="27"/>
        <v>114.8736</v>
      </c>
      <c r="O125" s="150">
        <f t="shared" si="27"/>
        <v>111.521</v>
      </c>
    </row>
    <row r="126" spans="1:15" s="59" customFormat="1">
      <c r="A126" s="143" t="s">
        <v>920</v>
      </c>
      <c r="B126" s="118" t="s">
        <v>620</v>
      </c>
      <c r="C126" s="118" t="s">
        <v>572</v>
      </c>
      <c r="D126" s="58"/>
      <c r="E126" s="58"/>
      <c r="F126" s="58"/>
      <c r="G126" s="58"/>
      <c r="H126" s="58" t="s">
        <v>521</v>
      </c>
      <c r="I126" s="58" t="s">
        <v>521</v>
      </c>
      <c r="J126" s="58"/>
      <c r="K126" s="58"/>
      <c r="L126" s="58"/>
      <c r="M126" s="58"/>
      <c r="N126" s="150"/>
      <c r="O126" s="150"/>
    </row>
    <row r="127" spans="1:15" s="59" customFormat="1">
      <c r="A127" s="143" t="s">
        <v>919</v>
      </c>
      <c r="B127" s="118" t="s">
        <v>614</v>
      </c>
      <c r="C127" s="118" t="s">
        <v>572</v>
      </c>
      <c r="D127" s="58"/>
      <c r="E127" s="58"/>
      <c r="F127" s="58"/>
      <c r="G127" s="58"/>
      <c r="H127" s="58" t="s">
        <v>521</v>
      </c>
      <c r="I127" s="58" t="s">
        <v>521</v>
      </c>
      <c r="J127" s="58" t="s">
        <v>521</v>
      </c>
      <c r="K127" s="58" t="s">
        <v>521</v>
      </c>
      <c r="L127" s="58" t="s">
        <v>521</v>
      </c>
      <c r="M127" s="58" t="s">
        <v>521</v>
      </c>
      <c r="N127" s="150"/>
      <c r="O127" s="150"/>
    </row>
    <row r="128" spans="1:15" s="59" customFormat="1">
      <c r="A128" s="143" t="s">
        <v>918</v>
      </c>
      <c r="B128" s="118" t="s">
        <v>618</v>
      </c>
      <c r="C128" s="118" t="s">
        <v>572</v>
      </c>
      <c r="D128" s="93">
        <f>D108-D118-0.3</f>
        <v>10.5</v>
      </c>
      <c r="E128" s="93">
        <f>E108-E118</f>
        <v>10.897399999999998</v>
      </c>
      <c r="F128" s="93">
        <f>F108-F118-3</f>
        <v>14.68</v>
      </c>
      <c r="G128" s="93">
        <f t="shared" ref="G128:L128" si="39">G108-G118</f>
        <v>18.3248</v>
      </c>
      <c r="H128" s="93">
        <f t="shared" si="39"/>
        <v>26.133600000000001</v>
      </c>
      <c r="I128" s="93">
        <f>I108-I118+1.031</f>
        <v>32.917200000000001</v>
      </c>
      <c r="J128" s="93">
        <f>J108-J118</f>
        <v>34.08</v>
      </c>
      <c r="K128" s="93">
        <f>K108-K118+0.3</f>
        <v>29.9</v>
      </c>
      <c r="L128" s="93">
        <f t="shared" si="39"/>
        <v>36.96</v>
      </c>
      <c r="M128" s="93">
        <f>M108-M118+0.9</f>
        <v>27.347999999999999</v>
      </c>
      <c r="N128" s="150">
        <f t="shared" si="27"/>
        <v>122.3536</v>
      </c>
      <c r="O128" s="150">
        <f t="shared" si="27"/>
        <v>119.3874</v>
      </c>
    </row>
    <row r="129" spans="1:15" s="59" customFormat="1">
      <c r="A129" s="143" t="s">
        <v>917</v>
      </c>
      <c r="B129" s="118" t="s">
        <v>612</v>
      </c>
      <c r="C129" s="118" t="s">
        <v>572</v>
      </c>
      <c r="D129" s="58"/>
      <c r="E129" s="58"/>
      <c r="F129" s="58"/>
      <c r="G129" s="58"/>
      <c r="H129" s="58" t="s">
        <v>521</v>
      </c>
      <c r="I129" s="58" t="s">
        <v>521</v>
      </c>
      <c r="J129" s="58" t="s">
        <v>521</v>
      </c>
      <c r="K129" s="58" t="s">
        <v>521</v>
      </c>
      <c r="L129" s="58" t="s">
        <v>521</v>
      </c>
      <c r="M129" s="58" t="s">
        <v>521</v>
      </c>
      <c r="N129" s="150"/>
      <c r="O129" s="150"/>
    </row>
    <row r="130" spans="1:15" s="59" customFormat="1">
      <c r="A130" s="143" t="s">
        <v>916</v>
      </c>
      <c r="B130" s="118" t="s">
        <v>742</v>
      </c>
      <c r="C130" s="118" t="s">
        <v>572</v>
      </c>
      <c r="D130" s="93">
        <f>D110-D120</f>
        <v>0.24</v>
      </c>
      <c r="E130" s="93">
        <f>E110-E120</f>
        <v>0.4</v>
      </c>
      <c r="F130" s="93">
        <f t="shared" ref="F130:M130" si="40">F110-F120</f>
        <v>-1.56</v>
      </c>
      <c r="G130" s="93">
        <f t="shared" si="40"/>
        <v>-2.1680000000000001</v>
      </c>
      <c r="H130" s="93">
        <f t="shared" si="40"/>
        <v>-1.6</v>
      </c>
      <c r="I130" s="93">
        <f t="shared" si="40"/>
        <v>-2.16</v>
      </c>
      <c r="J130" s="93">
        <f t="shared" si="40"/>
        <v>-2.3199999999999998</v>
      </c>
      <c r="K130" s="93">
        <f t="shared" si="40"/>
        <v>-2.88</v>
      </c>
      <c r="L130" s="93">
        <f t="shared" si="40"/>
        <v>-1.44</v>
      </c>
      <c r="M130" s="93">
        <f t="shared" si="40"/>
        <v>-1.28</v>
      </c>
      <c r="N130" s="150">
        <f t="shared" si="27"/>
        <v>-6.68</v>
      </c>
      <c r="O130" s="150">
        <f t="shared" si="27"/>
        <v>-8.0879999999999992</v>
      </c>
    </row>
    <row r="131" spans="1:15" s="110" customFormat="1">
      <c r="A131" s="143" t="s">
        <v>915</v>
      </c>
      <c r="B131" s="118" t="s">
        <v>616</v>
      </c>
      <c r="C131" s="118" t="s">
        <v>572</v>
      </c>
      <c r="D131" s="180" t="s">
        <v>521</v>
      </c>
      <c r="E131" s="180" t="s">
        <v>521</v>
      </c>
      <c r="F131" s="180" t="s">
        <v>521</v>
      </c>
      <c r="G131" s="180" t="s">
        <v>521</v>
      </c>
      <c r="H131" s="180" t="s">
        <v>521</v>
      </c>
      <c r="I131" s="180" t="s">
        <v>521</v>
      </c>
      <c r="J131" s="180" t="s">
        <v>521</v>
      </c>
      <c r="K131" s="180" t="s">
        <v>521</v>
      </c>
      <c r="L131" s="180" t="s">
        <v>521</v>
      </c>
      <c r="M131" s="180" t="s">
        <v>521</v>
      </c>
      <c r="N131" s="180" t="s">
        <v>521</v>
      </c>
      <c r="O131" s="180" t="s">
        <v>521</v>
      </c>
    </row>
    <row r="132" spans="1:15" s="110" customFormat="1">
      <c r="A132" s="143" t="s">
        <v>914</v>
      </c>
      <c r="B132" s="118" t="s">
        <v>610</v>
      </c>
      <c r="C132" s="118" t="s">
        <v>572</v>
      </c>
      <c r="D132" s="58" t="s">
        <v>521</v>
      </c>
      <c r="E132" s="58" t="s">
        <v>521</v>
      </c>
      <c r="F132" s="58" t="s">
        <v>521</v>
      </c>
      <c r="G132" s="58" t="s">
        <v>521</v>
      </c>
      <c r="H132" s="58" t="s">
        <v>521</v>
      </c>
      <c r="I132" s="58" t="s">
        <v>521</v>
      </c>
      <c r="J132" s="58" t="s">
        <v>521</v>
      </c>
      <c r="K132" s="58" t="s">
        <v>521</v>
      </c>
      <c r="L132" s="58" t="s">
        <v>521</v>
      </c>
      <c r="M132" s="58" t="s">
        <v>521</v>
      </c>
      <c r="N132" s="58" t="s">
        <v>521</v>
      </c>
      <c r="O132" s="58" t="s">
        <v>521</v>
      </c>
    </row>
    <row r="133" spans="1:15" s="110" customFormat="1" ht="31.5">
      <c r="A133" s="143" t="s">
        <v>913</v>
      </c>
      <c r="B133" s="114" t="s">
        <v>1178</v>
      </c>
      <c r="C133" s="118" t="s">
        <v>572</v>
      </c>
      <c r="D133" s="58" t="s">
        <v>521</v>
      </c>
      <c r="E133" s="58" t="s">
        <v>521</v>
      </c>
      <c r="F133" s="58" t="s">
        <v>521</v>
      </c>
      <c r="G133" s="58" t="s">
        <v>521</v>
      </c>
      <c r="H133" s="58" t="s">
        <v>521</v>
      </c>
      <c r="I133" s="58" t="s">
        <v>521</v>
      </c>
      <c r="J133" s="58" t="s">
        <v>521</v>
      </c>
      <c r="K133" s="58" t="s">
        <v>521</v>
      </c>
      <c r="L133" s="58" t="s">
        <v>521</v>
      </c>
      <c r="M133" s="58" t="s">
        <v>521</v>
      </c>
      <c r="N133" s="58" t="s">
        <v>521</v>
      </c>
      <c r="O133" s="58" t="s">
        <v>521</v>
      </c>
    </row>
    <row r="134" spans="1:15" s="110" customFormat="1">
      <c r="A134" s="143" t="s">
        <v>912</v>
      </c>
      <c r="B134" s="118" t="s">
        <v>782</v>
      </c>
      <c r="C134" s="118" t="s">
        <v>572</v>
      </c>
      <c r="D134" s="181">
        <f t="shared" ref="D134:J134" si="41">D114-D124</f>
        <v>-1.44</v>
      </c>
      <c r="E134" s="181">
        <f t="shared" si="41"/>
        <v>-1.276</v>
      </c>
      <c r="F134" s="181">
        <f t="shared" si="41"/>
        <v>-2.16</v>
      </c>
      <c r="G134" s="181">
        <f t="shared" si="41"/>
        <v>-2.1088</v>
      </c>
      <c r="H134" s="181">
        <f t="shared" si="41"/>
        <v>2.2399999999999998</v>
      </c>
      <c r="I134" s="181">
        <f t="shared" si="41"/>
        <v>2.4864000000000006</v>
      </c>
      <c r="J134" s="181">
        <f t="shared" si="41"/>
        <v>-0.4</v>
      </c>
      <c r="K134" s="180">
        <v>-0.1</v>
      </c>
      <c r="L134" s="181">
        <f>L114-L124</f>
        <v>0.96</v>
      </c>
      <c r="M134" s="181">
        <f>M114-M124</f>
        <v>1.1199999999999999</v>
      </c>
      <c r="N134" s="150">
        <f t="shared" si="27"/>
        <v>-0.80000000000000027</v>
      </c>
      <c r="O134" s="150">
        <f t="shared" si="27"/>
        <v>0.12160000000000026</v>
      </c>
    </row>
    <row r="135" spans="1:15" s="111" customFormat="1">
      <c r="A135" s="141" t="s">
        <v>911</v>
      </c>
      <c r="B135" s="119" t="s">
        <v>910</v>
      </c>
      <c r="C135" s="142" t="s">
        <v>572</v>
      </c>
      <c r="D135" s="150">
        <f t="shared" ref="D135" si="42">D138+D139</f>
        <v>9.3000000000000007</v>
      </c>
      <c r="E135" s="150">
        <f t="shared" ref="E135" si="43">E138+E139</f>
        <v>10.021399999999998</v>
      </c>
      <c r="F135" s="150">
        <f>F138+F139+F136+F137</f>
        <v>11.023</v>
      </c>
      <c r="G135" s="150">
        <f>G138+G139+G136+G137</f>
        <v>14.024999999999999</v>
      </c>
      <c r="H135" s="150">
        <f t="shared" ref="H135:M135" si="44">H136+H137+H138+H139</f>
        <v>26.883000000000003</v>
      </c>
      <c r="I135" s="150">
        <f t="shared" si="44"/>
        <v>33.209000000000003</v>
      </c>
      <c r="J135" s="150">
        <f t="shared" si="44"/>
        <v>31.299999999999997</v>
      </c>
      <c r="K135" s="150">
        <f t="shared" si="44"/>
        <v>27.081</v>
      </c>
      <c r="L135" s="150">
        <f t="shared" si="44"/>
        <v>36.5</v>
      </c>
      <c r="M135" s="150">
        <f t="shared" si="44"/>
        <v>27.2</v>
      </c>
      <c r="N135" s="150">
        <f t="shared" si="27"/>
        <v>115.006</v>
      </c>
      <c r="O135" s="150">
        <f t="shared" si="27"/>
        <v>111.5364</v>
      </c>
    </row>
    <row r="136" spans="1:15" s="110" customFormat="1">
      <c r="A136" s="143" t="s">
        <v>909</v>
      </c>
      <c r="B136" s="113" t="s">
        <v>1286</v>
      </c>
      <c r="C136" s="118" t="s">
        <v>572</v>
      </c>
      <c r="D136" s="58"/>
      <c r="E136" s="58"/>
      <c r="F136" s="93">
        <v>10.583</v>
      </c>
      <c r="G136" s="93">
        <v>9.7850000000000001</v>
      </c>
      <c r="H136" s="93">
        <v>10.583</v>
      </c>
      <c r="I136" s="93">
        <v>10.409000000000001</v>
      </c>
      <c r="J136" s="93">
        <v>12.7</v>
      </c>
      <c r="K136" s="93">
        <v>12.881</v>
      </c>
      <c r="L136" s="93">
        <v>36</v>
      </c>
      <c r="M136" s="93">
        <v>26.6</v>
      </c>
      <c r="N136" s="150">
        <f t="shared" ref="N136:N137" si="45">D136+F136+H136+J136+L136</f>
        <v>69.866</v>
      </c>
      <c r="O136" s="150">
        <f t="shared" ref="O136:O137" si="46">E136+G136+I136+K136+M136</f>
        <v>59.675000000000004</v>
      </c>
    </row>
    <row r="137" spans="1:15" s="110" customFormat="1">
      <c r="A137" s="143" t="s">
        <v>908</v>
      </c>
      <c r="B137" s="113" t="s">
        <v>907</v>
      </c>
      <c r="C137" s="118" t="s">
        <v>572</v>
      </c>
      <c r="D137" s="58"/>
      <c r="E137" s="58"/>
      <c r="F137" s="123">
        <v>0.04</v>
      </c>
      <c r="G137" s="123">
        <v>0.04</v>
      </c>
      <c r="H137" s="93">
        <v>0.1</v>
      </c>
      <c r="I137" s="93">
        <v>0.1</v>
      </c>
      <c r="J137" s="93">
        <v>0</v>
      </c>
      <c r="K137" s="93">
        <v>0</v>
      </c>
      <c r="L137" s="93">
        <v>0.2</v>
      </c>
      <c r="M137" s="93">
        <v>0.2</v>
      </c>
      <c r="N137" s="150">
        <f t="shared" si="45"/>
        <v>0.34</v>
      </c>
      <c r="O137" s="150">
        <f t="shared" si="46"/>
        <v>0.34</v>
      </c>
    </row>
    <row r="138" spans="1:15" s="110" customFormat="1">
      <c r="A138" s="143" t="s">
        <v>906</v>
      </c>
      <c r="B138" s="113" t="s">
        <v>285</v>
      </c>
      <c r="C138" s="118" t="s">
        <v>572</v>
      </c>
      <c r="D138" s="181">
        <v>8.8999999999999996E-2</v>
      </c>
      <c r="E138" s="181">
        <v>8.8999999999999996E-2</v>
      </c>
      <c r="F138" s="180">
        <v>0.3</v>
      </c>
      <c r="G138" s="180">
        <v>0.3</v>
      </c>
      <c r="H138" s="180">
        <v>0.3</v>
      </c>
      <c r="I138" s="180">
        <v>0.3</v>
      </c>
      <c r="J138" s="180">
        <v>0.1</v>
      </c>
      <c r="K138" s="180">
        <v>0.1</v>
      </c>
      <c r="L138" s="180">
        <v>0.3</v>
      </c>
      <c r="M138" s="180">
        <v>0.4</v>
      </c>
      <c r="N138" s="150">
        <f t="shared" si="27"/>
        <v>1.089</v>
      </c>
      <c r="O138" s="150">
        <f t="shared" si="27"/>
        <v>1.1890000000000001</v>
      </c>
    </row>
    <row r="139" spans="1:15" s="110" customFormat="1" ht="18" customHeight="1">
      <c r="A139" s="143" t="s">
        <v>905</v>
      </c>
      <c r="B139" s="113" t="s">
        <v>904</v>
      </c>
      <c r="C139" s="118" t="s">
        <v>572</v>
      </c>
      <c r="D139" s="93">
        <f t="shared" ref="D139" si="47">D125-D138</f>
        <v>9.2110000000000003</v>
      </c>
      <c r="E139" s="93">
        <f t="shared" ref="E139" si="48">E125-E138</f>
        <v>9.9323999999999977</v>
      </c>
      <c r="F139" s="93">
        <v>0.1</v>
      </c>
      <c r="G139" s="93">
        <v>3.9</v>
      </c>
      <c r="H139" s="93">
        <v>15.9</v>
      </c>
      <c r="I139" s="93">
        <v>22.4</v>
      </c>
      <c r="J139" s="93">
        <v>18.5</v>
      </c>
      <c r="K139" s="93">
        <v>14.1</v>
      </c>
      <c r="L139" s="93">
        <v>0</v>
      </c>
      <c r="M139" s="93">
        <v>0</v>
      </c>
      <c r="N139" s="150">
        <f t="shared" si="27"/>
        <v>43.710999999999999</v>
      </c>
      <c r="O139" s="150">
        <f t="shared" si="27"/>
        <v>50.3324</v>
      </c>
    </row>
    <row r="140" spans="1:15" s="59" customFormat="1" ht="18" customHeight="1">
      <c r="A140" s="141" t="s">
        <v>903</v>
      </c>
      <c r="B140" s="119" t="s">
        <v>1149</v>
      </c>
      <c r="C140" s="142" t="s">
        <v>521</v>
      </c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150"/>
      <c r="O140" s="58"/>
    </row>
    <row r="141" spans="1:15" s="110" customFormat="1" ht="31.5" customHeight="1">
      <c r="A141" s="143" t="s">
        <v>902</v>
      </c>
      <c r="B141" s="120" t="s">
        <v>1182</v>
      </c>
      <c r="C141" s="118" t="s">
        <v>572</v>
      </c>
      <c r="D141" s="87" t="s">
        <v>521</v>
      </c>
      <c r="E141" s="87" t="s">
        <v>521</v>
      </c>
      <c r="F141" s="87" t="s">
        <v>521</v>
      </c>
      <c r="G141" s="87" t="s">
        <v>521</v>
      </c>
      <c r="H141" s="87" t="s">
        <v>521</v>
      </c>
      <c r="I141" s="87" t="s">
        <v>521</v>
      </c>
      <c r="J141" s="87" t="s">
        <v>521</v>
      </c>
      <c r="K141" s="87" t="s">
        <v>521</v>
      </c>
      <c r="L141" s="87" t="s">
        <v>521</v>
      </c>
      <c r="M141" s="87" t="s">
        <v>521</v>
      </c>
      <c r="N141" s="87" t="s">
        <v>521</v>
      </c>
      <c r="O141" s="87" t="s">
        <v>521</v>
      </c>
    </row>
    <row r="142" spans="1:15" s="110" customFormat="1" ht="18" customHeight="1">
      <c r="A142" s="143" t="s">
        <v>901</v>
      </c>
      <c r="B142" s="120" t="s">
        <v>1184</v>
      </c>
      <c r="C142" s="118" t="s">
        <v>572</v>
      </c>
      <c r="D142" s="87" t="s">
        <v>521</v>
      </c>
      <c r="E142" s="87" t="s">
        <v>521</v>
      </c>
      <c r="F142" s="87" t="s">
        <v>521</v>
      </c>
      <c r="G142" s="87" t="s">
        <v>521</v>
      </c>
      <c r="H142" s="87" t="s">
        <v>521</v>
      </c>
      <c r="I142" s="87" t="s">
        <v>521</v>
      </c>
      <c r="J142" s="87" t="s">
        <v>521</v>
      </c>
      <c r="K142" s="87" t="s">
        <v>521</v>
      </c>
      <c r="L142" s="87" t="s">
        <v>521</v>
      </c>
      <c r="M142" s="87" t="s">
        <v>521</v>
      </c>
      <c r="N142" s="87" t="s">
        <v>521</v>
      </c>
      <c r="O142" s="87" t="s">
        <v>521</v>
      </c>
    </row>
    <row r="143" spans="1:15" s="110" customFormat="1" ht="18" customHeight="1">
      <c r="A143" s="143" t="s">
        <v>1183</v>
      </c>
      <c r="B143" s="120" t="s">
        <v>1185</v>
      </c>
      <c r="C143" s="118" t="s">
        <v>572</v>
      </c>
      <c r="D143" s="58" t="s">
        <v>521</v>
      </c>
      <c r="E143" s="58" t="s">
        <v>521</v>
      </c>
      <c r="F143" s="58" t="s">
        <v>521</v>
      </c>
      <c r="G143" s="58" t="s">
        <v>521</v>
      </c>
      <c r="H143" s="58" t="s">
        <v>521</v>
      </c>
      <c r="I143" s="58" t="s">
        <v>521</v>
      </c>
      <c r="J143" s="58" t="s">
        <v>521</v>
      </c>
      <c r="K143" s="58" t="s">
        <v>521</v>
      </c>
      <c r="L143" s="58" t="s">
        <v>521</v>
      </c>
      <c r="M143" s="58" t="s">
        <v>521</v>
      </c>
      <c r="N143" s="58" t="s">
        <v>521</v>
      </c>
      <c r="O143" s="58" t="s">
        <v>521</v>
      </c>
    </row>
    <row r="144" spans="1:15" s="110" customFormat="1" ht="18" customHeight="1">
      <c r="A144" s="143" t="s">
        <v>900</v>
      </c>
      <c r="B144" s="120" t="s">
        <v>1186</v>
      </c>
      <c r="C144" s="118" t="s">
        <v>572</v>
      </c>
      <c r="D144" s="87" t="s">
        <v>521</v>
      </c>
      <c r="E144" s="87" t="s">
        <v>521</v>
      </c>
      <c r="F144" s="87" t="s">
        <v>521</v>
      </c>
      <c r="G144" s="87" t="s">
        <v>521</v>
      </c>
      <c r="H144" s="87" t="s">
        <v>521</v>
      </c>
      <c r="I144" s="87" t="s">
        <v>521</v>
      </c>
      <c r="J144" s="87" t="s">
        <v>521</v>
      </c>
      <c r="K144" s="87" t="s">
        <v>521</v>
      </c>
      <c r="L144" s="87" t="s">
        <v>521</v>
      </c>
      <c r="M144" s="87" t="s">
        <v>521</v>
      </c>
      <c r="N144" s="87" t="s">
        <v>521</v>
      </c>
      <c r="O144" s="87" t="s">
        <v>521</v>
      </c>
    </row>
    <row r="145" spans="1:15" s="110" customFormat="1" ht="18" customHeight="1">
      <c r="A145" s="144" t="s">
        <v>1188</v>
      </c>
      <c r="B145" s="120" t="s">
        <v>1187</v>
      </c>
      <c r="C145" s="118" t="s">
        <v>572</v>
      </c>
      <c r="D145" s="58" t="s">
        <v>521</v>
      </c>
      <c r="E145" s="58" t="s">
        <v>521</v>
      </c>
      <c r="F145" s="58" t="s">
        <v>521</v>
      </c>
      <c r="G145" s="58" t="s">
        <v>521</v>
      </c>
      <c r="H145" s="58" t="s">
        <v>521</v>
      </c>
      <c r="I145" s="58" t="s">
        <v>521</v>
      </c>
      <c r="J145" s="58" t="s">
        <v>521</v>
      </c>
      <c r="K145" s="58" t="s">
        <v>521</v>
      </c>
      <c r="L145" s="58" t="s">
        <v>521</v>
      </c>
      <c r="M145" s="58" t="s">
        <v>521</v>
      </c>
      <c r="N145" s="58" t="s">
        <v>521</v>
      </c>
      <c r="O145" s="58" t="s">
        <v>521</v>
      </c>
    </row>
    <row r="146" spans="1:15" s="59" customFormat="1" ht="48" customHeight="1">
      <c r="A146" s="143" t="s">
        <v>899</v>
      </c>
      <c r="B146" s="120" t="s">
        <v>1189</v>
      </c>
      <c r="C146" s="118" t="s">
        <v>521</v>
      </c>
      <c r="D146" s="87" t="s">
        <v>521</v>
      </c>
      <c r="E146" s="87" t="s">
        <v>521</v>
      </c>
      <c r="F146" s="87" t="s">
        <v>521</v>
      </c>
      <c r="G146" s="87" t="s">
        <v>521</v>
      </c>
      <c r="H146" s="87" t="s">
        <v>521</v>
      </c>
      <c r="I146" s="87" t="s">
        <v>521</v>
      </c>
      <c r="J146" s="87" t="s">
        <v>521</v>
      </c>
      <c r="K146" s="87" t="s">
        <v>521</v>
      </c>
      <c r="L146" s="87" t="s">
        <v>521</v>
      </c>
      <c r="M146" s="87" t="s">
        <v>521</v>
      </c>
      <c r="N146" s="87" t="s">
        <v>521</v>
      </c>
      <c r="O146" s="87" t="s">
        <v>521</v>
      </c>
    </row>
    <row r="147" spans="1:15" s="59" customFormat="1">
      <c r="A147" s="161" t="s">
        <v>898</v>
      </c>
      <c r="B147" s="161"/>
      <c r="C147" s="161"/>
      <c r="D147" s="161"/>
      <c r="E147" s="161"/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</row>
    <row r="148" spans="1:15" s="60" customFormat="1" ht="31.5" customHeight="1">
      <c r="A148" s="141" t="s">
        <v>897</v>
      </c>
      <c r="B148" s="119" t="s">
        <v>1190</v>
      </c>
      <c r="C148" s="142" t="s">
        <v>572</v>
      </c>
      <c r="D148" s="186">
        <f t="shared" ref="D148:K148" si="49">D151+D153+D160</f>
        <v>154.20000000000002</v>
      </c>
      <c r="E148" s="186">
        <f t="shared" si="49"/>
        <v>153.74099999999999</v>
      </c>
      <c r="F148" s="186">
        <f t="shared" si="49"/>
        <v>164.00000000000003</v>
      </c>
      <c r="G148" s="186">
        <f t="shared" si="49"/>
        <v>168.70500000000001</v>
      </c>
      <c r="H148" s="186">
        <f t="shared" si="49"/>
        <v>209.2</v>
      </c>
      <c r="I148" s="186">
        <f t="shared" si="49"/>
        <v>210.68699999999998</v>
      </c>
      <c r="J148" s="186">
        <f t="shared" si="49"/>
        <v>219.5</v>
      </c>
      <c r="K148" s="186">
        <f t="shared" si="49"/>
        <v>214.9</v>
      </c>
      <c r="L148" s="186">
        <f>L151+L153+L160</f>
        <v>219.5</v>
      </c>
      <c r="M148" s="186">
        <f>M151+M153+M160</f>
        <v>218.30499999999998</v>
      </c>
      <c r="N148" s="150">
        <f t="shared" si="27"/>
        <v>966.40000000000009</v>
      </c>
      <c r="O148" s="150">
        <f t="shared" si="27"/>
        <v>966.33799999999997</v>
      </c>
    </row>
    <row r="149" spans="1:15" s="59" customFormat="1">
      <c r="A149" s="143" t="s">
        <v>896</v>
      </c>
      <c r="B149" s="118" t="s">
        <v>620</v>
      </c>
      <c r="C149" s="118" t="s">
        <v>572</v>
      </c>
      <c r="D149" s="58" t="s">
        <v>521</v>
      </c>
      <c r="E149" s="58" t="s">
        <v>521</v>
      </c>
      <c r="F149" s="58" t="s">
        <v>521</v>
      </c>
      <c r="G149" s="58" t="s">
        <v>521</v>
      </c>
      <c r="H149" s="58" t="s">
        <v>521</v>
      </c>
      <c r="I149" s="58" t="s">
        <v>521</v>
      </c>
      <c r="J149" s="58" t="s">
        <v>521</v>
      </c>
      <c r="K149" s="58" t="s">
        <v>521</v>
      </c>
      <c r="L149" s="58" t="s">
        <v>521</v>
      </c>
      <c r="M149" s="58" t="s">
        <v>521</v>
      </c>
      <c r="N149" s="58" t="s">
        <v>521</v>
      </c>
      <c r="O149" s="58" t="s">
        <v>521</v>
      </c>
    </row>
    <row r="150" spans="1:15" s="59" customFormat="1">
      <c r="A150" s="143" t="s">
        <v>895</v>
      </c>
      <c r="B150" s="118" t="s">
        <v>614</v>
      </c>
      <c r="C150" s="118" t="s">
        <v>572</v>
      </c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</row>
    <row r="151" spans="1:15" s="59" customFormat="1">
      <c r="A151" s="143" t="s">
        <v>894</v>
      </c>
      <c r="B151" s="118" t="s">
        <v>618</v>
      </c>
      <c r="C151" s="118" t="s">
        <v>572</v>
      </c>
      <c r="D151" s="93">
        <v>118.7</v>
      </c>
      <c r="E151" s="93">
        <v>117.60599999999999</v>
      </c>
      <c r="F151" s="93">
        <v>160.9</v>
      </c>
      <c r="G151" s="93">
        <v>164.57300000000001</v>
      </c>
      <c r="H151" s="93">
        <v>200.2</v>
      </c>
      <c r="I151" s="93">
        <v>201.684</v>
      </c>
      <c r="J151" s="93">
        <v>216.6</v>
      </c>
      <c r="K151" s="93">
        <v>207</v>
      </c>
      <c r="L151" s="93">
        <v>208.9</v>
      </c>
      <c r="M151" s="93">
        <v>212.60499999999999</v>
      </c>
      <c r="N151" s="150">
        <f t="shared" ref="N151:O151" si="50">D151+F151+H151+J151+L151</f>
        <v>905.3</v>
      </c>
      <c r="O151" s="150">
        <f t="shared" si="50"/>
        <v>903.46799999999996</v>
      </c>
    </row>
    <row r="152" spans="1:15" s="59" customFormat="1">
      <c r="A152" s="143" t="s">
        <v>893</v>
      </c>
      <c r="B152" s="118" t="s">
        <v>612</v>
      </c>
      <c r="C152" s="118" t="s">
        <v>572</v>
      </c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</row>
    <row r="153" spans="1:15" s="59" customFormat="1">
      <c r="A153" s="143" t="s">
        <v>892</v>
      </c>
      <c r="B153" s="118" t="s">
        <v>742</v>
      </c>
      <c r="C153" s="118" t="s">
        <v>572</v>
      </c>
      <c r="D153" s="93">
        <v>2.9</v>
      </c>
      <c r="E153" s="93">
        <v>2.984</v>
      </c>
      <c r="F153" s="93">
        <v>0.8</v>
      </c>
      <c r="G153" s="93">
        <v>0.71299999999999997</v>
      </c>
      <c r="H153" s="93">
        <v>0.7</v>
      </c>
      <c r="I153" s="93">
        <v>0.503</v>
      </c>
      <c r="J153" s="93">
        <v>0.4</v>
      </c>
      <c r="K153" s="93">
        <v>0.8</v>
      </c>
      <c r="L153" s="93">
        <v>1</v>
      </c>
      <c r="M153" s="93">
        <v>0.7</v>
      </c>
      <c r="N153" s="150">
        <f>D153+F153+H153+J153+L153</f>
        <v>5.8000000000000007</v>
      </c>
      <c r="O153" s="150">
        <f>E153+G153+I153+K153+M153</f>
        <v>5.7</v>
      </c>
    </row>
    <row r="154" spans="1:15" s="59" customFormat="1">
      <c r="A154" s="143" t="s">
        <v>891</v>
      </c>
      <c r="B154" s="118" t="s">
        <v>616</v>
      </c>
      <c r="C154" s="118" t="s">
        <v>572</v>
      </c>
      <c r="D154" s="180"/>
      <c r="E154" s="180"/>
      <c r="F154" s="180"/>
      <c r="G154" s="180"/>
      <c r="H154" s="180"/>
      <c r="I154" s="180"/>
      <c r="J154" s="180"/>
      <c r="K154" s="180"/>
      <c r="L154" s="180"/>
      <c r="M154" s="180"/>
      <c r="N154" s="180"/>
      <c r="O154" s="58"/>
    </row>
    <row r="155" spans="1:15" s="59" customFormat="1">
      <c r="A155" s="143" t="s">
        <v>890</v>
      </c>
      <c r="B155" s="118" t="s">
        <v>610</v>
      </c>
      <c r="C155" s="118" t="s">
        <v>572</v>
      </c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</row>
    <row r="156" spans="1:15" s="59" customFormat="1" ht="31.5">
      <c r="A156" s="143" t="s">
        <v>889</v>
      </c>
      <c r="B156" s="114" t="s">
        <v>1178</v>
      </c>
      <c r="C156" s="118" t="s">
        <v>572</v>
      </c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</row>
    <row r="157" spans="1:15" s="59" customFormat="1" ht="36" customHeight="1">
      <c r="A157" s="143" t="s">
        <v>888</v>
      </c>
      <c r="B157" s="120" t="s">
        <v>1193</v>
      </c>
      <c r="C157" s="118" t="s">
        <v>572</v>
      </c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</row>
    <row r="158" spans="1:15" s="59" customFormat="1" ht="18" customHeight="1">
      <c r="A158" s="143" t="s">
        <v>1154</v>
      </c>
      <c r="B158" s="114" t="s">
        <v>1191</v>
      </c>
      <c r="C158" s="118" t="s">
        <v>572</v>
      </c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</row>
    <row r="159" spans="1:15" s="59" customFormat="1" ht="30.75" customHeight="1">
      <c r="A159" s="143" t="s">
        <v>1155</v>
      </c>
      <c r="B159" s="114" t="s">
        <v>1192</v>
      </c>
      <c r="C159" s="118" t="s">
        <v>572</v>
      </c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</row>
    <row r="160" spans="1:15" s="59" customFormat="1">
      <c r="A160" s="143" t="s">
        <v>887</v>
      </c>
      <c r="B160" s="118" t="s">
        <v>782</v>
      </c>
      <c r="C160" s="118" t="s">
        <v>572</v>
      </c>
      <c r="D160" s="181">
        <v>32.6</v>
      </c>
      <c r="E160" s="181">
        <v>33.151000000000003</v>
      </c>
      <c r="F160" s="180">
        <v>2.2999999999999998</v>
      </c>
      <c r="G160" s="181">
        <v>3.419</v>
      </c>
      <c r="H160" s="180">
        <v>8.3000000000000007</v>
      </c>
      <c r="I160" s="180">
        <v>8.5</v>
      </c>
      <c r="J160" s="181">
        <v>2.5</v>
      </c>
      <c r="K160" s="58">
        <v>7.1</v>
      </c>
      <c r="L160" s="180">
        <v>9.6</v>
      </c>
      <c r="M160" s="93">
        <v>5</v>
      </c>
      <c r="N160" s="150">
        <f t="shared" ref="N160:O161" si="51">D160+F160+H160+J160+L160</f>
        <v>55.300000000000004</v>
      </c>
      <c r="O160" s="150">
        <f t="shared" si="51"/>
        <v>57.17</v>
      </c>
    </row>
    <row r="161" spans="1:15" s="60" customFormat="1" ht="16.5" customHeight="1">
      <c r="A161" s="141" t="s">
        <v>886</v>
      </c>
      <c r="B161" s="187" t="s">
        <v>1194</v>
      </c>
      <c r="C161" s="142" t="s">
        <v>572</v>
      </c>
      <c r="D161" s="150">
        <f t="shared" ref="D161:E161" si="52">D162+D163+D170+D171+D172+D174+D175+D176+D177+D178</f>
        <v>142.65599999999998</v>
      </c>
      <c r="E161" s="150">
        <f t="shared" si="52"/>
        <v>142.1</v>
      </c>
      <c r="F161" s="150">
        <f>F162+F163+F170+F171+F172+F174+F175+F176+F177+F178</f>
        <v>160.9</v>
      </c>
      <c r="G161" s="150">
        <f t="shared" ref="G161:M161" si="53">G162+G163+G170+G171+G172+G174+G175+G176+G177+G178</f>
        <v>201.374</v>
      </c>
      <c r="H161" s="150">
        <f t="shared" si="53"/>
        <v>201.99999999999997</v>
      </c>
      <c r="I161" s="150">
        <f t="shared" si="53"/>
        <v>203.89999999999998</v>
      </c>
      <c r="J161" s="150">
        <f t="shared" si="53"/>
        <v>181</v>
      </c>
      <c r="K161" s="150">
        <f>K162+K163+K170+K171+K172+K174+K175+K176+K177+K178</f>
        <v>178.60000000000002</v>
      </c>
      <c r="L161" s="150">
        <f t="shared" si="53"/>
        <v>179.1</v>
      </c>
      <c r="M161" s="150">
        <f t="shared" si="53"/>
        <v>184.9</v>
      </c>
      <c r="N161" s="150">
        <f t="shared" si="51"/>
        <v>865.65599999999995</v>
      </c>
      <c r="O161" s="150">
        <f t="shared" si="51"/>
        <v>910.87400000000002</v>
      </c>
    </row>
    <row r="162" spans="1:15" s="59" customFormat="1">
      <c r="A162" s="143" t="s">
        <v>885</v>
      </c>
      <c r="B162" s="113" t="s">
        <v>1195</v>
      </c>
      <c r="C162" s="118" t="s">
        <v>572</v>
      </c>
      <c r="D162" s="180"/>
      <c r="E162" s="180"/>
      <c r="F162" s="180">
        <v>4.3</v>
      </c>
      <c r="G162" s="181">
        <v>4.4390000000000001</v>
      </c>
      <c r="H162" s="180">
        <v>5.4</v>
      </c>
      <c r="I162" s="180">
        <v>5.0999999999999996</v>
      </c>
      <c r="J162" s="180">
        <v>6.8</v>
      </c>
      <c r="K162" s="93">
        <v>6.6</v>
      </c>
      <c r="L162" s="180">
        <v>5.4</v>
      </c>
      <c r="M162" s="93">
        <v>5.5</v>
      </c>
      <c r="N162" s="180"/>
      <c r="O162" s="58"/>
    </row>
    <row r="163" spans="1:15" s="59" customFormat="1">
      <c r="A163" s="143" t="s">
        <v>884</v>
      </c>
      <c r="B163" s="113" t="s">
        <v>883</v>
      </c>
      <c r="C163" s="118" t="s">
        <v>572</v>
      </c>
      <c r="D163" s="181">
        <f>D165+D166</f>
        <v>39.799999999999997</v>
      </c>
      <c r="E163" s="181">
        <f>E165+E166</f>
        <v>38.5</v>
      </c>
      <c r="F163" s="181">
        <f>F165+F166</f>
        <v>63.2</v>
      </c>
      <c r="G163" s="181">
        <f>G165+G166</f>
        <v>61.981999999999999</v>
      </c>
      <c r="H163" s="181">
        <v>64.8</v>
      </c>
      <c r="I163" s="181">
        <v>64.599999999999994</v>
      </c>
      <c r="J163" s="181">
        <f>J165+J166</f>
        <v>72.900000000000006</v>
      </c>
      <c r="K163" s="181">
        <f>K165+K166</f>
        <v>72</v>
      </c>
      <c r="L163" s="181">
        <f>L165+L166</f>
        <v>67.599999999999994</v>
      </c>
      <c r="M163" s="93">
        <v>74.2</v>
      </c>
      <c r="N163" s="150">
        <f t="shared" ref="N163:O226" si="54">D163+F163+H163+J163+L163</f>
        <v>308.3</v>
      </c>
      <c r="O163" s="150">
        <f t="shared" si="54"/>
        <v>311.28199999999998</v>
      </c>
    </row>
    <row r="164" spans="1:15" s="59" customFormat="1" outlineLevel="1">
      <c r="A164" s="143" t="s">
        <v>882</v>
      </c>
      <c r="B164" s="114" t="s">
        <v>772</v>
      </c>
      <c r="C164" s="118" t="s">
        <v>572</v>
      </c>
      <c r="D164" s="180"/>
      <c r="E164" s="180"/>
      <c r="F164" s="180"/>
      <c r="G164" s="180"/>
      <c r="H164" s="180"/>
      <c r="I164" s="180"/>
      <c r="J164" s="180"/>
      <c r="K164" s="58"/>
      <c r="L164" s="180"/>
      <c r="M164" s="58"/>
      <c r="N164" s="150"/>
      <c r="O164" s="150"/>
    </row>
    <row r="165" spans="1:15" s="59" customFormat="1" outlineLevel="1">
      <c r="A165" s="143" t="s">
        <v>881</v>
      </c>
      <c r="B165" s="114" t="s">
        <v>880</v>
      </c>
      <c r="C165" s="118" t="s">
        <v>572</v>
      </c>
      <c r="D165" s="180"/>
      <c r="E165" s="180"/>
      <c r="F165" s="180"/>
      <c r="G165" s="180"/>
      <c r="H165" s="180"/>
      <c r="I165" s="180"/>
      <c r="J165" s="180"/>
      <c r="K165" s="58"/>
      <c r="L165" s="180"/>
      <c r="M165" s="58"/>
      <c r="N165" s="150"/>
      <c r="O165" s="150"/>
    </row>
    <row r="166" spans="1:15" s="59" customFormat="1" ht="16.5" customHeight="1" outlineLevel="1">
      <c r="A166" s="143" t="s">
        <v>1196</v>
      </c>
      <c r="B166" s="121" t="s">
        <v>1197</v>
      </c>
      <c r="C166" s="118" t="s">
        <v>572</v>
      </c>
      <c r="D166" s="180">
        <v>39.799999999999997</v>
      </c>
      <c r="E166" s="180">
        <v>38.5</v>
      </c>
      <c r="F166" s="180">
        <v>63.2</v>
      </c>
      <c r="G166" s="181">
        <v>61.981999999999999</v>
      </c>
      <c r="H166" s="93">
        <v>64.8</v>
      </c>
      <c r="I166" s="93">
        <v>64.599999999999994</v>
      </c>
      <c r="J166" s="93">
        <v>72.900000000000006</v>
      </c>
      <c r="K166" s="93">
        <v>72</v>
      </c>
      <c r="L166" s="93">
        <v>67.599999999999994</v>
      </c>
      <c r="M166" s="93">
        <v>74.2</v>
      </c>
      <c r="N166" s="150">
        <f t="shared" si="54"/>
        <v>308.3</v>
      </c>
      <c r="O166" s="150">
        <f t="shared" si="54"/>
        <v>311.28199999999998</v>
      </c>
    </row>
    <row r="167" spans="1:15" s="59" customFormat="1" ht="31.5">
      <c r="A167" s="143" t="s">
        <v>879</v>
      </c>
      <c r="B167" s="113" t="s">
        <v>878</v>
      </c>
      <c r="C167" s="118" t="s">
        <v>572</v>
      </c>
      <c r="D167" s="58" t="s">
        <v>521</v>
      </c>
      <c r="E167" s="58" t="s">
        <v>521</v>
      </c>
      <c r="F167" s="58" t="s">
        <v>521</v>
      </c>
      <c r="G167" s="58" t="s">
        <v>521</v>
      </c>
      <c r="H167" s="58" t="s">
        <v>521</v>
      </c>
      <c r="I167" s="58" t="s">
        <v>521</v>
      </c>
      <c r="J167" s="58" t="s">
        <v>521</v>
      </c>
      <c r="K167" s="58" t="s">
        <v>521</v>
      </c>
      <c r="L167" s="58" t="s">
        <v>521</v>
      </c>
      <c r="M167" s="58" t="s">
        <v>521</v>
      </c>
      <c r="N167" s="58" t="s">
        <v>521</v>
      </c>
      <c r="O167" s="58" t="s">
        <v>521</v>
      </c>
    </row>
    <row r="168" spans="1:15" s="59" customFormat="1" ht="31.5">
      <c r="A168" s="143" t="s">
        <v>877</v>
      </c>
      <c r="B168" s="113" t="s">
        <v>876</v>
      </c>
      <c r="C168" s="118" t="s">
        <v>572</v>
      </c>
      <c r="D168" s="180" t="s">
        <v>521</v>
      </c>
      <c r="E168" s="180" t="s">
        <v>521</v>
      </c>
      <c r="F168" s="180" t="s">
        <v>521</v>
      </c>
      <c r="G168" s="180" t="s">
        <v>521</v>
      </c>
      <c r="H168" s="180" t="s">
        <v>521</v>
      </c>
      <c r="I168" s="180" t="s">
        <v>521</v>
      </c>
      <c r="J168" s="180" t="s">
        <v>521</v>
      </c>
      <c r="K168" s="180" t="s">
        <v>521</v>
      </c>
      <c r="L168" s="180" t="s">
        <v>521</v>
      </c>
      <c r="M168" s="180" t="s">
        <v>521</v>
      </c>
      <c r="N168" s="180" t="s">
        <v>521</v>
      </c>
      <c r="O168" s="180" t="s">
        <v>521</v>
      </c>
    </row>
    <row r="169" spans="1:15" s="59" customFormat="1">
      <c r="A169" s="143" t="s">
        <v>875</v>
      </c>
      <c r="B169" s="113" t="s">
        <v>1198</v>
      </c>
      <c r="C169" s="118" t="s">
        <v>572</v>
      </c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150"/>
      <c r="O169" s="58"/>
    </row>
    <row r="170" spans="1:15" s="59" customFormat="1">
      <c r="A170" s="143" t="s">
        <v>874</v>
      </c>
      <c r="B170" s="113" t="s">
        <v>150</v>
      </c>
      <c r="C170" s="118" t="s">
        <v>572</v>
      </c>
      <c r="D170" s="181">
        <v>39</v>
      </c>
      <c r="E170" s="180">
        <v>38.6</v>
      </c>
      <c r="F170" s="181">
        <v>38</v>
      </c>
      <c r="G170" s="181">
        <v>38.100999999999999</v>
      </c>
      <c r="H170" s="180">
        <v>40.4</v>
      </c>
      <c r="I170" s="180">
        <v>40.200000000000003</v>
      </c>
      <c r="J170" s="181">
        <v>41</v>
      </c>
      <c r="K170" s="124">
        <v>40.200000000000003</v>
      </c>
      <c r="L170" s="181">
        <v>42</v>
      </c>
      <c r="M170" s="181">
        <v>42</v>
      </c>
      <c r="N170" s="150">
        <f t="shared" si="54"/>
        <v>200.4</v>
      </c>
      <c r="O170" s="150">
        <f t="shared" si="54"/>
        <v>199.101</v>
      </c>
    </row>
    <row r="171" spans="1:15" s="59" customFormat="1">
      <c r="A171" s="143" t="s">
        <v>873</v>
      </c>
      <c r="B171" s="113" t="s">
        <v>1199</v>
      </c>
      <c r="C171" s="118" t="s">
        <v>572</v>
      </c>
      <c r="D171" s="181">
        <v>11.856</v>
      </c>
      <c r="E171" s="180">
        <v>12.5</v>
      </c>
      <c r="F171" s="180">
        <v>11.6</v>
      </c>
      <c r="G171" s="181">
        <v>12.923999999999999</v>
      </c>
      <c r="H171" s="180">
        <v>13.1</v>
      </c>
      <c r="I171" s="180">
        <v>13.1</v>
      </c>
      <c r="J171" s="180">
        <v>12.5</v>
      </c>
      <c r="K171" s="93">
        <v>13.6</v>
      </c>
      <c r="L171" s="180">
        <v>14.2</v>
      </c>
      <c r="M171" s="180">
        <v>14.2</v>
      </c>
      <c r="N171" s="150">
        <f t="shared" si="54"/>
        <v>63.256</v>
      </c>
      <c r="O171" s="150">
        <f t="shared" si="54"/>
        <v>66.323999999999998</v>
      </c>
    </row>
    <row r="172" spans="1:15" s="59" customFormat="1">
      <c r="A172" s="143" t="s">
        <v>872</v>
      </c>
      <c r="B172" s="113" t="s">
        <v>1159</v>
      </c>
      <c r="C172" s="118" t="s">
        <v>572</v>
      </c>
      <c r="D172" s="180">
        <v>25.9</v>
      </c>
      <c r="E172" s="180">
        <v>27.3</v>
      </c>
      <c r="F172" s="180">
        <v>30.9</v>
      </c>
      <c r="G172" s="181">
        <v>39.927999999999997</v>
      </c>
      <c r="H172" s="180">
        <v>36.700000000000003</v>
      </c>
      <c r="I172" s="180">
        <v>38.700000000000003</v>
      </c>
      <c r="J172" s="181">
        <v>34.200000000000003</v>
      </c>
      <c r="K172" s="124">
        <v>33.9</v>
      </c>
      <c r="L172" s="181">
        <v>41</v>
      </c>
      <c r="M172" s="181">
        <v>41</v>
      </c>
      <c r="N172" s="150">
        <f t="shared" si="54"/>
        <v>168.7</v>
      </c>
      <c r="O172" s="150">
        <f t="shared" si="54"/>
        <v>180.828</v>
      </c>
    </row>
    <row r="173" spans="1:15" s="110" customFormat="1" outlineLevel="1">
      <c r="A173" s="143" t="s">
        <v>1156</v>
      </c>
      <c r="B173" s="113" t="s">
        <v>1160</v>
      </c>
      <c r="C173" s="118" t="s">
        <v>572</v>
      </c>
      <c r="D173" s="181">
        <v>7</v>
      </c>
      <c r="E173" s="181">
        <v>7</v>
      </c>
      <c r="F173" s="180">
        <v>6.7</v>
      </c>
      <c r="G173" s="180">
        <v>6.7</v>
      </c>
      <c r="H173" s="180">
        <v>9.9</v>
      </c>
      <c r="I173" s="180">
        <v>9.9</v>
      </c>
      <c r="J173" s="180">
        <v>8.9</v>
      </c>
      <c r="K173" s="93">
        <v>8.1</v>
      </c>
      <c r="L173" s="180">
        <v>11.2</v>
      </c>
      <c r="M173" s="93">
        <v>9</v>
      </c>
      <c r="N173" s="150">
        <f t="shared" si="54"/>
        <v>43.7</v>
      </c>
      <c r="O173" s="150">
        <f t="shared" si="54"/>
        <v>40.700000000000003</v>
      </c>
    </row>
    <row r="174" spans="1:15" s="110" customFormat="1">
      <c r="A174" s="143" t="s">
        <v>1157</v>
      </c>
      <c r="B174" s="113" t="s">
        <v>1161</v>
      </c>
      <c r="C174" s="118" t="s">
        <v>572</v>
      </c>
      <c r="D174" s="124">
        <v>14</v>
      </c>
      <c r="E174" s="124">
        <v>13.4</v>
      </c>
      <c r="F174" s="93">
        <v>6.8</v>
      </c>
      <c r="G174" s="93">
        <v>37</v>
      </c>
      <c r="H174" s="93">
        <v>35.6</v>
      </c>
      <c r="I174" s="93">
        <v>36.200000000000003</v>
      </c>
      <c r="J174" s="93">
        <v>0.8</v>
      </c>
      <c r="K174" s="93">
        <v>1</v>
      </c>
      <c r="L174" s="93">
        <v>0.9</v>
      </c>
      <c r="M174" s="93">
        <v>1</v>
      </c>
      <c r="N174" s="150">
        <f t="shared" si="54"/>
        <v>58.1</v>
      </c>
      <c r="O174" s="150">
        <f t="shared" si="54"/>
        <v>88.6</v>
      </c>
    </row>
    <row r="175" spans="1:15" s="110" customFormat="1">
      <c r="A175" s="143" t="s">
        <v>1158</v>
      </c>
      <c r="B175" s="113" t="s">
        <v>1162</v>
      </c>
      <c r="C175" s="118" t="s">
        <v>572</v>
      </c>
      <c r="D175" s="124">
        <v>12.1</v>
      </c>
      <c r="E175" s="124">
        <v>11.8</v>
      </c>
      <c r="F175" s="93">
        <v>6.1</v>
      </c>
      <c r="G175" s="93">
        <v>7</v>
      </c>
      <c r="H175" s="93">
        <v>6</v>
      </c>
      <c r="I175" s="93">
        <v>6</v>
      </c>
      <c r="J175" s="180">
        <v>12.8</v>
      </c>
      <c r="K175" s="93">
        <v>11.3</v>
      </c>
      <c r="L175" s="93">
        <v>8</v>
      </c>
      <c r="M175" s="93">
        <v>7</v>
      </c>
      <c r="N175" s="150">
        <f t="shared" si="54"/>
        <v>45</v>
      </c>
      <c r="O175" s="150">
        <f t="shared" si="54"/>
        <v>43.1</v>
      </c>
    </row>
    <row r="176" spans="1:15" s="110" customFormat="1" ht="18.75" customHeight="1">
      <c r="A176" s="143" t="s">
        <v>1200</v>
      </c>
      <c r="B176" s="120" t="s">
        <v>1203</v>
      </c>
      <c r="C176" s="118" t="s">
        <v>572</v>
      </c>
      <c r="D176" s="180"/>
      <c r="E176" s="180"/>
      <c r="F176" s="180"/>
      <c r="G176" s="180"/>
      <c r="H176" s="180"/>
      <c r="I176" s="180"/>
      <c r="J176" s="180"/>
      <c r="K176" s="58"/>
      <c r="L176" s="180"/>
      <c r="M176" s="58"/>
      <c r="N176" s="150"/>
      <c r="O176" s="58"/>
    </row>
    <row r="177" spans="1:15" s="110" customFormat="1" ht="34.5" customHeight="1">
      <c r="A177" s="143" t="s">
        <v>1201</v>
      </c>
      <c r="B177" s="120" t="s">
        <v>1204</v>
      </c>
      <c r="C177" s="118" t="s">
        <v>572</v>
      </c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150"/>
      <c r="O177" s="58"/>
    </row>
    <row r="178" spans="1:15" s="110" customFormat="1" ht="18.75" customHeight="1">
      <c r="A178" s="143" t="s">
        <v>1202</v>
      </c>
      <c r="B178" s="120" t="s">
        <v>1205</v>
      </c>
      <c r="C178" s="118" t="s">
        <v>572</v>
      </c>
      <c r="D178" s="180"/>
      <c r="E178" s="180"/>
      <c r="F178" s="180"/>
      <c r="G178" s="180"/>
      <c r="H178" s="180"/>
      <c r="I178" s="180"/>
      <c r="J178" s="180"/>
      <c r="K178" s="93"/>
      <c r="L178" s="180"/>
      <c r="M178" s="58"/>
      <c r="N178" s="150"/>
      <c r="O178" s="58" t="s">
        <v>521</v>
      </c>
    </row>
    <row r="179" spans="1:15" s="60" customFormat="1" ht="21.75" customHeight="1">
      <c r="A179" s="141" t="s">
        <v>871</v>
      </c>
      <c r="B179" s="119" t="s">
        <v>1206</v>
      </c>
      <c r="C179" s="142" t="s">
        <v>572</v>
      </c>
      <c r="D179" s="150">
        <f t="shared" ref="D179" si="55">D180+D185</f>
        <v>20.9</v>
      </c>
      <c r="E179" s="150">
        <f>E180+E185</f>
        <v>21.6</v>
      </c>
      <c r="F179" s="150">
        <f>F180+F185</f>
        <v>14.139999999999999</v>
      </c>
      <c r="G179" s="150">
        <f>G180+G185</f>
        <v>14.44</v>
      </c>
      <c r="H179" s="150">
        <f t="shared" ref="H179:M179" si="56">H180</f>
        <v>0.5</v>
      </c>
      <c r="I179" s="150">
        <f t="shared" si="56"/>
        <v>0.4</v>
      </c>
      <c r="J179" s="150">
        <f t="shared" si="56"/>
        <v>0</v>
      </c>
      <c r="K179" s="150">
        <f t="shared" si="56"/>
        <v>0.2</v>
      </c>
      <c r="L179" s="150">
        <f t="shared" si="56"/>
        <v>0.8</v>
      </c>
      <c r="M179" s="150">
        <f t="shared" si="56"/>
        <v>0.4</v>
      </c>
      <c r="N179" s="150">
        <f t="shared" si="54"/>
        <v>36.339999999999996</v>
      </c>
      <c r="O179" s="150">
        <f t="shared" si="54"/>
        <v>37.04</v>
      </c>
    </row>
    <row r="180" spans="1:15" s="59" customFormat="1">
      <c r="A180" s="143" t="s">
        <v>870</v>
      </c>
      <c r="B180" s="113" t="s">
        <v>869</v>
      </c>
      <c r="C180" s="118" t="s">
        <v>572</v>
      </c>
      <c r="D180" s="93">
        <v>0</v>
      </c>
      <c r="E180" s="93">
        <v>0</v>
      </c>
      <c r="F180" s="123">
        <v>0.04</v>
      </c>
      <c r="G180" s="123">
        <v>0.04</v>
      </c>
      <c r="H180" s="93">
        <v>0.5</v>
      </c>
      <c r="I180" s="93">
        <v>0.4</v>
      </c>
      <c r="J180" s="93">
        <v>0</v>
      </c>
      <c r="K180" s="58">
        <v>0.2</v>
      </c>
      <c r="L180" s="93">
        <v>0.8</v>
      </c>
      <c r="M180" s="93">
        <v>0.4</v>
      </c>
      <c r="N180" s="150">
        <f t="shared" si="54"/>
        <v>1.34</v>
      </c>
      <c r="O180" s="150">
        <f t="shared" si="54"/>
        <v>1.04</v>
      </c>
    </row>
    <row r="181" spans="1:15" s="59" customFormat="1" ht="31.5">
      <c r="A181" s="143" t="s">
        <v>868</v>
      </c>
      <c r="B181" s="113" t="s">
        <v>867</v>
      </c>
      <c r="C181" s="118" t="s">
        <v>572</v>
      </c>
      <c r="D181" s="58" t="s">
        <v>521</v>
      </c>
      <c r="E181" s="58" t="s">
        <v>521</v>
      </c>
      <c r="F181" s="58" t="s">
        <v>521</v>
      </c>
      <c r="G181" s="58" t="s">
        <v>521</v>
      </c>
      <c r="H181" s="58" t="s">
        <v>521</v>
      </c>
      <c r="I181" s="58" t="s">
        <v>521</v>
      </c>
      <c r="J181" s="58" t="s">
        <v>521</v>
      </c>
      <c r="K181" s="58" t="s">
        <v>521</v>
      </c>
      <c r="L181" s="58" t="s">
        <v>521</v>
      </c>
      <c r="M181" s="58" t="s">
        <v>521</v>
      </c>
      <c r="N181" s="58" t="s">
        <v>521</v>
      </c>
      <c r="O181" s="58" t="s">
        <v>521</v>
      </c>
    </row>
    <row r="182" spans="1:15" s="59" customFormat="1" ht="28.5" customHeight="1" outlineLevel="1">
      <c r="A182" s="143" t="s">
        <v>866</v>
      </c>
      <c r="B182" s="114" t="s">
        <v>865</v>
      </c>
      <c r="C182" s="118" t="s">
        <v>572</v>
      </c>
      <c r="D182" s="58" t="s">
        <v>521</v>
      </c>
      <c r="E182" s="58" t="s">
        <v>521</v>
      </c>
      <c r="F182" s="58" t="s">
        <v>521</v>
      </c>
      <c r="G182" s="58" t="s">
        <v>521</v>
      </c>
      <c r="H182" s="58" t="s">
        <v>521</v>
      </c>
      <c r="I182" s="58" t="s">
        <v>521</v>
      </c>
      <c r="J182" s="58" t="s">
        <v>521</v>
      </c>
      <c r="K182" s="58" t="s">
        <v>521</v>
      </c>
      <c r="L182" s="58" t="s">
        <v>521</v>
      </c>
      <c r="M182" s="58" t="s">
        <v>521</v>
      </c>
      <c r="N182" s="150"/>
      <c r="O182" s="58" t="s">
        <v>521</v>
      </c>
    </row>
    <row r="183" spans="1:15" s="59" customFormat="1" outlineLevel="1">
      <c r="A183" s="143" t="s">
        <v>864</v>
      </c>
      <c r="B183" s="114" t="s">
        <v>583</v>
      </c>
      <c r="C183" s="118" t="s">
        <v>572</v>
      </c>
      <c r="D183" s="58" t="s">
        <v>521</v>
      </c>
      <c r="E183" s="58" t="s">
        <v>521</v>
      </c>
      <c r="F183" s="58" t="s">
        <v>521</v>
      </c>
      <c r="G183" s="58" t="s">
        <v>521</v>
      </c>
      <c r="H183" s="58" t="s">
        <v>521</v>
      </c>
      <c r="I183" s="58" t="s">
        <v>521</v>
      </c>
      <c r="J183" s="58" t="s">
        <v>521</v>
      </c>
      <c r="K183" s="58" t="s">
        <v>521</v>
      </c>
      <c r="L183" s="58" t="s">
        <v>521</v>
      </c>
      <c r="M183" s="58" t="s">
        <v>521</v>
      </c>
      <c r="N183" s="150"/>
      <c r="O183" s="58" t="s">
        <v>521</v>
      </c>
    </row>
    <row r="184" spans="1:15" s="59" customFormat="1" ht="31.5" outlineLevel="1">
      <c r="A184" s="143" t="s">
        <v>863</v>
      </c>
      <c r="B184" s="114" t="s">
        <v>579</v>
      </c>
      <c r="C184" s="118" t="s">
        <v>572</v>
      </c>
      <c r="D184" s="58" t="s">
        <v>521</v>
      </c>
      <c r="E184" s="58" t="s">
        <v>521</v>
      </c>
      <c r="F184" s="58" t="s">
        <v>521</v>
      </c>
      <c r="G184" s="58" t="s">
        <v>521</v>
      </c>
      <c r="H184" s="58" t="s">
        <v>521</v>
      </c>
      <c r="I184" s="58" t="s">
        <v>521</v>
      </c>
      <c r="J184" s="58" t="s">
        <v>521</v>
      </c>
      <c r="K184" s="58" t="s">
        <v>521</v>
      </c>
      <c r="L184" s="58" t="s">
        <v>521</v>
      </c>
      <c r="M184" s="58" t="s">
        <v>521</v>
      </c>
      <c r="N184" s="150"/>
      <c r="O184" s="58" t="s">
        <v>521</v>
      </c>
    </row>
    <row r="185" spans="1:15" s="59" customFormat="1" ht="33" customHeight="1">
      <c r="A185" s="143" t="s">
        <v>862</v>
      </c>
      <c r="B185" s="113" t="s">
        <v>1115</v>
      </c>
      <c r="C185" s="118" t="s">
        <v>572</v>
      </c>
      <c r="D185" s="93">
        <v>20.9</v>
      </c>
      <c r="E185" s="93">
        <v>21.6</v>
      </c>
      <c r="F185" s="93">
        <v>14.1</v>
      </c>
      <c r="G185" s="93">
        <v>14.4</v>
      </c>
      <c r="H185" s="58" t="s">
        <v>521</v>
      </c>
      <c r="I185" s="58" t="s">
        <v>521</v>
      </c>
      <c r="J185" s="58" t="s">
        <v>521</v>
      </c>
      <c r="K185" s="58" t="s">
        <v>521</v>
      </c>
      <c r="L185" s="58" t="s">
        <v>521</v>
      </c>
      <c r="M185" s="58" t="s">
        <v>521</v>
      </c>
      <c r="N185" s="150"/>
      <c r="O185" s="58" t="s">
        <v>521</v>
      </c>
    </row>
    <row r="186" spans="1:15" s="60" customFormat="1">
      <c r="A186" s="141" t="s">
        <v>861</v>
      </c>
      <c r="B186" s="119" t="s">
        <v>1207</v>
      </c>
      <c r="C186" s="142" t="s">
        <v>572</v>
      </c>
      <c r="D186" s="186">
        <f>D187-0.1</f>
        <v>12.1</v>
      </c>
      <c r="E186" s="186">
        <f>E187-0.1</f>
        <v>11.1</v>
      </c>
      <c r="F186" s="186">
        <f t="shared" ref="F186:M186" si="57">F187</f>
        <v>9.5</v>
      </c>
      <c r="G186" s="186">
        <f t="shared" si="57"/>
        <v>9.3000000000000007</v>
      </c>
      <c r="H186" s="186">
        <f t="shared" si="57"/>
        <v>5.3</v>
      </c>
      <c r="I186" s="186">
        <f t="shared" si="57"/>
        <v>5.3</v>
      </c>
      <c r="J186" s="186">
        <f t="shared" si="57"/>
        <v>35.700000000000003</v>
      </c>
      <c r="K186" s="186">
        <f t="shared" si="57"/>
        <v>33.5</v>
      </c>
      <c r="L186" s="186">
        <f t="shared" si="57"/>
        <v>38.1</v>
      </c>
      <c r="M186" s="186">
        <f t="shared" si="57"/>
        <v>30.22</v>
      </c>
      <c r="N186" s="150">
        <f t="shared" si="54"/>
        <v>100.70000000000002</v>
      </c>
      <c r="O186" s="150">
        <f t="shared" si="54"/>
        <v>89.42</v>
      </c>
    </row>
    <row r="187" spans="1:15" s="110" customFormat="1">
      <c r="A187" s="143" t="s">
        <v>860</v>
      </c>
      <c r="B187" s="113" t="s">
        <v>859</v>
      </c>
      <c r="C187" s="118" t="s">
        <v>572</v>
      </c>
      <c r="D187" s="181">
        <f t="shared" ref="D187:G187" si="58">D191</f>
        <v>12.2</v>
      </c>
      <c r="E187" s="181">
        <f t="shared" si="58"/>
        <v>11.2</v>
      </c>
      <c r="F187" s="181">
        <f t="shared" si="58"/>
        <v>9.5</v>
      </c>
      <c r="G187" s="181">
        <f t="shared" si="58"/>
        <v>9.3000000000000007</v>
      </c>
      <c r="H187" s="181">
        <f>H191</f>
        <v>5.3</v>
      </c>
      <c r="I187" s="181">
        <f>I191</f>
        <v>5.3</v>
      </c>
      <c r="J187" s="181">
        <f>J188+J189+J191</f>
        <v>35.700000000000003</v>
      </c>
      <c r="K187" s="181">
        <f>K188+K189+K191</f>
        <v>33.5</v>
      </c>
      <c r="L187" s="181">
        <f t="shared" ref="L187:M187" si="59">L188+L189+L191</f>
        <v>38.1</v>
      </c>
      <c r="M187" s="181">
        <f t="shared" si="59"/>
        <v>30.22</v>
      </c>
      <c r="N187" s="150">
        <f t="shared" si="54"/>
        <v>100.80000000000001</v>
      </c>
      <c r="O187" s="150">
        <f t="shared" si="54"/>
        <v>89.52</v>
      </c>
    </row>
    <row r="188" spans="1:15" s="110" customFormat="1">
      <c r="A188" s="143" t="s">
        <v>858</v>
      </c>
      <c r="B188" s="114" t="s">
        <v>1208</v>
      </c>
      <c r="C188" s="118" t="s">
        <v>521</v>
      </c>
      <c r="D188" s="58">
        <v>0</v>
      </c>
      <c r="E188" s="58">
        <v>0</v>
      </c>
      <c r="F188" s="58">
        <v>0</v>
      </c>
      <c r="G188" s="58">
        <v>0</v>
      </c>
      <c r="H188" s="58">
        <v>0</v>
      </c>
      <c r="I188" s="58">
        <v>0</v>
      </c>
      <c r="J188" s="93">
        <v>25.1</v>
      </c>
      <c r="K188" s="93">
        <v>24.4</v>
      </c>
      <c r="L188" s="93">
        <v>30.1</v>
      </c>
      <c r="M188" s="93">
        <v>22.02</v>
      </c>
      <c r="N188" s="150">
        <f t="shared" si="54"/>
        <v>55.2</v>
      </c>
      <c r="O188" s="150">
        <f t="shared" si="54"/>
        <v>46.42</v>
      </c>
    </row>
    <row r="189" spans="1:15" s="110" customFormat="1">
      <c r="A189" s="143" t="s">
        <v>857</v>
      </c>
      <c r="B189" s="114" t="s">
        <v>1209</v>
      </c>
      <c r="C189" s="118" t="s">
        <v>521</v>
      </c>
      <c r="D189" s="58">
        <v>0</v>
      </c>
      <c r="E189" s="58">
        <v>0</v>
      </c>
      <c r="F189" s="58">
        <v>0</v>
      </c>
      <c r="G189" s="58">
        <v>0</v>
      </c>
      <c r="H189" s="58">
        <v>0</v>
      </c>
      <c r="I189" s="58">
        <v>0</v>
      </c>
      <c r="J189" s="93">
        <v>5.6</v>
      </c>
      <c r="K189" s="93">
        <v>4.7</v>
      </c>
      <c r="L189" s="93">
        <v>5.9</v>
      </c>
      <c r="M189" s="93">
        <v>6.2</v>
      </c>
      <c r="N189" s="150">
        <f t="shared" si="54"/>
        <v>11.5</v>
      </c>
      <c r="O189" s="150">
        <f t="shared" si="54"/>
        <v>10.9</v>
      </c>
    </row>
    <row r="190" spans="1:15" s="110" customFormat="1" ht="31.5">
      <c r="A190" s="143" t="s">
        <v>856</v>
      </c>
      <c r="B190" s="114" t="s">
        <v>1210</v>
      </c>
      <c r="C190" s="118" t="s">
        <v>572</v>
      </c>
      <c r="D190" s="58"/>
      <c r="E190" s="58"/>
      <c r="F190" s="58" t="s">
        <v>521</v>
      </c>
      <c r="G190" s="58" t="s">
        <v>521</v>
      </c>
      <c r="H190" s="58" t="s">
        <v>521</v>
      </c>
      <c r="I190" s="58" t="s">
        <v>521</v>
      </c>
      <c r="J190" s="58" t="s">
        <v>521</v>
      </c>
      <c r="K190" s="58" t="s">
        <v>521</v>
      </c>
      <c r="L190" s="58" t="s">
        <v>521</v>
      </c>
      <c r="M190" s="58" t="s">
        <v>521</v>
      </c>
      <c r="N190" s="150"/>
      <c r="O190" s="150"/>
    </row>
    <row r="191" spans="1:15" s="110" customFormat="1">
      <c r="A191" s="143" t="s">
        <v>855</v>
      </c>
      <c r="B191" s="114" t="s">
        <v>1211</v>
      </c>
      <c r="C191" s="118" t="s">
        <v>572</v>
      </c>
      <c r="D191" s="93">
        <v>12.2</v>
      </c>
      <c r="E191" s="93">
        <v>11.2</v>
      </c>
      <c r="F191" s="93">
        <v>9.5</v>
      </c>
      <c r="G191" s="93">
        <v>9.3000000000000007</v>
      </c>
      <c r="H191" s="93">
        <v>5.3</v>
      </c>
      <c r="I191" s="93">
        <v>5.3</v>
      </c>
      <c r="J191" s="93">
        <v>5</v>
      </c>
      <c r="K191" s="93">
        <v>4.4000000000000004</v>
      </c>
      <c r="L191" s="93">
        <v>2.1</v>
      </c>
      <c r="M191" s="93">
        <v>2</v>
      </c>
      <c r="N191" s="150">
        <f t="shared" si="54"/>
        <v>34.1</v>
      </c>
      <c r="O191" s="150">
        <f t="shared" si="54"/>
        <v>32.200000000000003</v>
      </c>
    </row>
    <row r="192" spans="1:15" s="110" customFormat="1" ht="31.5">
      <c r="A192" s="143" t="s">
        <v>854</v>
      </c>
      <c r="B192" s="114" t="s">
        <v>1212</v>
      </c>
      <c r="C192" s="118" t="s">
        <v>572</v>
      </c>
      <c r="D192" s="58"/>
      <c r="E192" s="58"/>
      <c r="F192" s="58" t="s">
        <v>521</v>
      </c>
      <c r="G192" s="58" t="s">
        <v>521</v>
      </c>
      <c r="H192" s="58" t="s">
        <v>521</v>
      </c>
      <c r="I192" s="58" t="s">
        <v>521</v>
      </c>
      <c r="J192" s="58" t="s">
        <v>521</v>
      </c>
      <c r="K192" s="58" t="s">
        <v>521</v>
      </c>
      <c r="L192" s="58" t="s">
        <v>521</v>
      </c>
      <c r="M192" s="58" t="s">
        <v>521</v>
      </c>
      <c r="N192" s="150"/>
      <c r="O192" s="58" t="s">
        <v>521</v>
      </c>
    </row>
    <row r="193" spans="1:15" s="110" customFormat="1">
      <c r="A193" s="143" t="s">
        <v>853</v>
      </c>
      <c r="B193" s="114" t="s">
        <v>852</v>
      </c>
      <c r="C193" s="118" t="s">
        <v>572</v>
      </c>
      <c r="D193" s="181">
        <v>20.2</v>
      </c>
      <c r="E193" s="181">
        <v>21.6</v>
      </c>
      <c r="F193" s="181">
        <v>12.9</v>
      </c>
      <c r="G193" s="181">
        <v>13.2</v>
      </c>
      <c r="H193" s="58" t="s">
        <v>521</v>
      </c>
      <c r="I193" s="58" t="s">
        <v>521</v>
      </c>
      <c r="J193" s="180" t="s">
        <v>521</v>
      </c>
      <c r="K193" s="58" t="s">
        <v>521</v>
      </c>
      <c r="L193" s="180" t="s">
        <v>521</v>
      </c>
      <c r="M193" s="58" t="s">
        <v>521</v>
      </c>
      <c r="N193" s="150"/>
      <c r="O193" s="58" t="s">
        <v>521</v>
      </c>
    </row>
    <row r="194" spans="1:15" s="110" customFormat="1">
      <c r="A194" s="143" t="s">
        <v>851</v>
      </c>
      <c r="B194" s="113" t="s">
        <v>850</v>
      </c>
      <c r="C194" s="118" t="s">
        <v>572</v>
      </c>
      <c r="D194" s="58" t="s">
        <v>521</v>
      </c>
      <c r="E194" s="58" t="s">
        <v>521</v>
      </c>
      <c r="F194" s="58" t="s">
        <v>521</v>
      </c>
      <c r="G194" s="58" t="s">
        <v>521</v>
      </c>
      <c r="H194" s="58" t="s">
        <v>521</v>
      </c>
      <c r="I194" s="58" t="s">
        <v>521</v>
      </c>
      <c r="J194" s="58" t="s">
        <v>521</v>
      </c>
      <c r="K194" s="58" t="s">
        <v>521</v>
      </c>
      <c r="L194" s="180" t="s">
        <v>521</v>
      </c>
      <c r="M194" s="58" t="s">
        <v>521</v>
      </c>
      <c r="N194" s="150"/>
      <c r="O194" s="58" t="s">
        <v>521</v>
      </c>
    </row>
    <row r="195" spans="1:15" s="110" customFormat="1">
      <c r="A195" s="143" t="s">
        <v>849</v>
      </c>
      <c r="B195" s="113" t="s">
        <v>848</v>
      </c>
      <c r="C195" s="118" t="s">
        <v>572</v>
      </c>
      <c r="D195" s="58" t="s">
        <v>521</v>
      </c>
      <c r="E195" s="58" t="s">
        <v>521</v>
      </c>
      <c r="F195" s="58" t="s">
        <v>521</v>
      </c>
      <c r="G195" s="58" t="s">
        <v>521</v>
      </c>
      <c r="H195" s="58" t="s">
        <v>521</v>
      </c>
      <c r="I195" s="58" t="s">
        <v>521</v>
      </c>
      <c r="J195" s="58" t="s">
        <v>521</v>
      </c>
      <c r="K195" s="58" t="s">
        <v>521</v>
      </c>
      <c r="L195" s="180" t="s">
        <v>521</v>
      </c>
      <c r="M195" s="58" t="s">
        <v>521</v>
      </c>
      <c r="N195" s="150"/>
      <c r="O195" s="58" t="s">
        <v>521</v>
      </c>
    </row>
    <row r="196" spans="1:15" s="110" customFormat="1">
      <c r="A196" s="143" t="s">
        <v>1213</v>
      </c>
      <c r="B196" s="113" t="s">
        <v>1149</v>
      </c>
      <c r="C196" s="118" t="s">
        <v>521</v>
      </c>
      <c r="D196" s="58" t="s">
        <v>521</v>
      </c>
      <c r="E196" s="58" t="s">
        <v>521</v>
      </c>
      <c r="F196" s="58" t="s">
        <v>521</v>
      </c>
      <c r="G196" s="58" t="s">
        <v>521</v>
      </c>
      <c r="H196" s="58" t="s">
        <v>521</v>
      </c>
      <c r="I196" s="58" t="s">
        <v>521</v>
      </c>
      <c r="J196" s="58" t="s">
        <v>521</v>
      </c>
      <c r="K196" s="58" t="s">
        <v>521</v>
      </c>
      <c r="L196" s="58" t="s">
        <v>521</v>
      </c>
      <c r="M196" s="58" t="s">
        <v>521</v>
      </c>
      <c r="N196" s="150"/>
      <c r="O196" s="58" t="s">
        <v>521</v>
      </c>
    </row>
    <row r="197" spans="1:15" s="59" customFormat="1" ht="31.5">
      <c r="A197" s="143" t="s">
        <v>1214</v>
      </c>
      <c r="B197" s="113" t="s">
        <v>1215</v>
      </c>
      <c r="C197" s="118" t="s">
        <v>572</v>
      </c>
      <c r="D197" s="58" t="s">
        <v>521</v>
      </c>
      <c r="E197" s="58" t="s">
        <v>521</v>
      </c>
      <c r="F197" s="58" t="s">
        <v>521</v>
      </c>
      <c r="G197" s="58" t="s">
        <v>521</v>
      </c>
      <c r="H197" s="58" t="s">
        <v>521</v>
      </c>
      <c r="I197" s="58" t="s">
        <v>521</v>
      </c>
      <c r="J197" s="58" t="s">
        <v>521</v>
      </c>
      <c r="K197" s="58" t="s">
        <v>521</v>
      </c>
      <c r="L197" s="58" t="s">
        <v>521</v>
      </c>
      <c r="M197" s="58" t="s">
        <v>521</v>
      </c>
      <c r="N197" s="150"/>
      <c r="O197" s="58" t="s">
        <v>521</v>
      </c>
    </row>
    <row r="198" spans="1:15" s="60" customFormat="1">
      <c r="A198" s="141" t="s">
        <v>847</v>
      </c>
      <c r="B198" s="119" t="s">
        <v>1216</v>
      </c>
      <c r="C198" s="142" t="s">
        <v>572</v>
      </c>
      <c r="D198" s="150">
        <f t="shared" ref="D198:K198" si="60">D210</f>
        <v>0.3</v>
      </c>
      <c r="E198" s="150">
        <f t="shared" si="60"/>
        <v>0.2</v>
      </c>
      <c r="F198" s="150">
        <f t="shared" si="60"/>
        <v>18.100000000000001</v>
      </c>
      <c r="G198" s="150">
        <f t="shared" si="60"/>
        <v>18.36</v>
      </c>
      <c r="H198" s="150">
        <f t="shared" si="60"/>
        <v>57.9</v>
      </c>
      <c r="I198" s="150">
        <f t="shared" si="60"/>
        <v>57.7</v>
      </c>
      <c r="J198" s="150">
        <f t="shared" si="60"/>
        <v>65.8</v>
      </c>
      <c r="K198" s="150">
        <f t="shared" si="60"/>
        <v>65.7</v>
      </c>
      <c r="L198" s="150">
        <f>L210</f>
        <v>58</v>
      </c>
      <c r="M198" s="150">
        <f>M210</f>
        <v>60</v>
      </c>
      <c r="N198" s="150">
        <f t="shared" si="54"/>
        <v>200.1</v>
      </c>
      <c r="O198" s="150">
        <f>E198+G198+I198+K198+M198</f>
        <v>201.96</v>
      </c>
    </row>
    <row r="199" spans="1:15" s="59" customFormat="1">
      <c r="A199" s="143" t="s">
        <v>846</v>
      </c>
      <c r="B199" s="113" t="s">
        <v>845</v>
      </c>
      <c r="C199" s="118" t="s">
        <v>572</v>
      </c>
      <c r="D199" s="58" t="s">
        <v>521</v>
      </c>
      <c r="E199" s="58" t="s">
        <v>521</v>
      </c>
      <c r="F199" s="58" t="s">
        <v>521</v>
      </c>
      <c r="G199" s="58" t="s">
        <v>521</v>
      </c>
      <c r="H199" s="58" t="s">
        <v>521</v>
      </c>
      <c r="I199" s="58" t="s">
        <v>521</v>
      </c>
      <c r="J199" s="58" t="s">
        <v>521</v>
      </c>
      <c r="K199" s="58" t="s">
        <v>521</v>
      </c>
      <c r="L199" s="58" t="s">
        <v>521</v>
      </c>
      <c r="M199" s="58" t="s">
        <v>521</v>
      </c>
      <c r="N199" s="150" t="s">
        <v>521</v>
      </c>
      <c r="O199" s="58" t="s">
        <v>521</v>
      </c>
    </row>
    <row r="200" spans="1:15" s="59" customFormat="1">
      <c r="A200" s="143" t="s">
        <v>844</v>
      </c>
      <c r="B200" s="113" t="s">
        <v>843</v>
      </c>
      <c r="C200" s="118" t="s">
        <v>572</v>
      </c>
      <c r="D200" s="58" t="s">
        <v>521</v>
      </c>
      <c r="E200" s="58" t="s">
        <v>521</v>
      </c>
      <c r="F200" s="58" t="s">
        <v>521</v>
      </c>
      <c r="G200" s="58" t="s">
        <v>521</v>
      </c>
      <c r="H200" s="58" t="s">
        <v>521</v>
      </c>
      <c r="I200" s="58" t="s">
        <v>521</v>
      </c>
      <c r="J200" s="58" t="s">
        <v>521</v>
      </c>
      <c r="K200" s="58" t="s">
        <v>521</v>
      </c>
      <c r="L200" s="58" t="s">
        <v>521</v>
      </c>
      <c r="M200" s="58" t="s">
        <v>521</v>
      </c>
      <c r="N200" s="150" t="s">
        <v>521</v>
      </c>
      <c r="O200" s="58" t="s">
        <v>521</v>
      </c>
    </row>
    <row r="201" spans="1:15" s="110" customFormat="1">
      <c r="A201" s="143" t="s">
        <v>842</v>
      </c>
      <c r="B201" s="114" t="s">
        <v>1217</v>
      </c>
      <c r="C201" s="118" t="s">
        <v>572</v>
      </c>
      <c r="D201" s="58" t="s">
        <v>521</v>
      </c>
      <c r="E201" s="58" t="s">
        <v>521</v>
      </c>
      <c r="F201" s="58" t="s">
        <v>521</v>
      </c>
      <c r="G201" s="58" t="s">
        <v>521</v>
      </c>
      <c r="H201" s="58" t="s">
        <v>521</v>
      </c>
      <c r="I201" s="58" t="s">
        <v>521</v>
      </c>
      <c r="J201" s="58" t="s">
        <v>521</v>
      </c>
      <c r="K201" s="58" t="s">
        <v>521</v>
      </c>
      <c r="L201" s="58" t="s">
        <v>521</v>
      </c>
      <c r="M201" s="58" t="s">
        <v>521</v>
      </c>
      <c r="N201" s="150" t="s">
        <v>521</v>
      </c>
      <c r="O201" s="58" t="s">
        <v>521</v>
      </c>
    </row>
    <row r="202" spans="1:15" s="59" customFormat="1">
      <c r="A202" s="143" t="s">
        <v>841</v>
      </c>
      <c r="B202" s="114" t="s">
        <v>1218</v>
      </c>
      <c r="C202" s="118" t="s">
        <v>572</v>
      </c>
      <c r="D202" s="58" t="s">
        <v>521</v>
      </c>
      <c r="E202" s="58" t="s">
        <v>521</v>
      </c>
      <c r="F202" s="58" t="s">
        <v>521</v>
      </c>
      <c r="G202" s="58" t="s">
        <v>521</v>
      </c>
      <c r="H202" s="58" t="s">
        <v>521</v>
      </c>
      <c r="I202" s="58" t="s">
        <v>521</v>
      </c>
      <c r="J202" s="58" t="s">
        <v>521</v>
      </c>
      <c r="K202" s="58" t="s">
        <v>521</v>
      </c>
      <c r="L202" s="58" t="s">
        <v>521</v>
      </c>
      <c r="M202" s="58" t="s">
        <v>521</v>
      </c>
      <c r="N202" s="150" t="s">
        <v>521</v>
      </c>
      <c r="O202" s="58" t="s">
        <v>521</v>
      </c>
    </row>
    <row r="203" spans="1:15" s="59" customFormat="1">
      <c r="A203" s="143" t="s">
        <v>840</v>
      </c>
      <c r="B203" s="114" t="s">
        <v>822</v>
      </c>
      <c r="C203" s="118" t="s">
        <v>572</v>
      </c>
      <c r="D203" s="58" t="s">
        <v>521</v>
      </c>
      <c r="E203" s="58" t="s">
        <v>521</v>
      </c>
      <c r="F203" s="58" t="s">
        <v>521</v>
      </c>
      <c r="G203" s="58" t="s">
        <v>521</v>
      </c>
      <c r="H203" s="58" t="s">
        <v>521</v>
      </c>
      <c r="I203" s="58" t="s">
        <v>521</v>
      </c>
      <c r="J203" s="58" t="s">
        <v>521</v>
      </c>
      <c r="K203" s="58" t="s">
        <v>521</v>
      </c>
      <c r="L203" s="58" t="s">
        <v>521</v>
      </c>
      <c r="M203" s="58" t="s">
        <v>521</v>
      </c>
      <c r="N203" s="150" t="s">
        <v>521</v>
      </c>
      <c r="O203" s="58" t="s">
        <v>521</v>
      </c>
    </row>
    <row r="204" spans="1:15" s="59" customFormat="1">
      <c r="A204" s="143" t="s">
        <v>839</v>
      </c>
      <c r="B204" s="113" t="s">
        <v>838</v>
      </c>
      <c r="C204" s="118" t="s">
        <v>572</v>
      </c>
      <c r="D204" s="58" t="s">
        <v>521</v>
      </c>
      <c r="E204" s="58" t="s">
        <v>521</v>
      </c>
      <c r="F204" s="58" t="s">
        <v>521</v>
      </c>
      <c r="G204" s="58" t="s">
        <v>521</v>
      </c>
      <c r="H204" s="58" t="s">
        <v>521</v>
      </c>
      <c r="I204" s="58" t="s">
        <v>521</v>
      </c>
      <c r="J204" s="58" t="s">
        <v>521</v>
      </c>
      <c r="K204" s="58" t="s">
        <v>521</v>
      </c>
      <c r="L204" s="90" t="s">
        <v>521</v>
      </c>
      <c r="M204" s="90" t="s">
        <v>521</v>
      </c>
      <c r="N204" s="150" t="s">
        <v>521</v>
      </c>
      <c r="O204" s="58" t="s">
        <v>521</v>
      </c>
    </row>
    <row r="205" spans="1:15" s="59" customFormat="1" ht="36.75" customHeight="1">
      <c r="A205" s="143" t="s">
        <v>837</v>
      </c>
      <c r="B205" s="113" t="s">
        <v>836</v>
      </c>
      <c r="C205" s="118" t="s">
        <v>572</v>
      </c>
      <c r="D205" s="58" t="s">
        <v>521</v>
      </c>
      <c r="E205" s="58" t="s">
        <v>521</v>
      </c>
      <c r="F205" s="58" t="s">
        <v>521</v>
      </c>
      <c r="G205" s="58" t="s">
        <v>521</v>
      </c>
      <c r="H205" s="58" t="s">
        <v>521</v>
      </c>
      <c r="I205" s="58" t="s">
        <v>521</v>
      </c>
      <c r="J205" s="58" t="s">
        <v>521</v>
      </c>
      <c r="K205" s="58" t="s">
        <v>521</v>
      </c>
      <c r="L205" s="58" t="s">
        <v>521</v>
      </c>
      <c r="M205" s="58" t="s">
        <v>521</v>
      </c>
      <c r="N205" s="150" t="s">
        <v>521</v>
      </c>
      <c r="O205" s="58" t="s">
        <v>521</v>
      </c>
    </row>
    <row r="206" spans="1:15" s="59" customFormat="1">
      <c r="A206" s="143" t="s">
        <v>835</v>
      </c>
      <c r="B206" s="114" t="s">
        <v>834</v>
      </c>
      <c r="C206" s="118" t="s">
        <v>572</v>
      </c>
      <c r="D206" s="58" t="s">
        <v>521</v>
      </c>
      <c r="E206" s="58" t="s">
        <v>521</v>
      </c>
      <c r="F206" s="58" t="s">
        <v>521</v>
      </c>
      <c r="G206" s="58" t="s">
        <v>521</v>
      </c>
      <c r="H206" s="58" t="s">
        <v>521</v>
      </c>
      <c r="I206" s="58" t="s">
        <v>521</v>
      </c>
      <c r="J206" s="58" t="s">
        <v>521</v>
      </c>
      <c r="K206" s="58" t="s">
        <v>521</v>
      </c>
      <c r="L206" s="58" t="s">
        <v>521</v>
      </c>
      <c r="M206" s="58" t="s">
        <v>521</v>
      </c>
      <c r="N206" s="150" t="s">
        <v>521</v>
      </c>
      <c r="O206" s="58" t="s">
        <v>521</v>
      </c>
    </row>
    <row r="207" spans="1:15" s="59" customFormat="1">
      <c r="A207" s="143" t="s">
        <v>833</v>
      </c>
      <c r="B207" s="114" t="s">
        <v>832</v>
      </c>
      <c r="C207" s="118" t="s">
        <v>572</v>
      </c>
      <c r="D207" s="58" t="s">
        <v>521</v>
      </c>
      <c r="E207" s="58" t="s">
        <v>521</v>
      </c>
      <c r="F207" s="58" t="s">
        <v>521</v>
      </c>
      <c r="G207" s="58" t="s">
        <v>521</v>
      </c>
      <c r="H207" s="58" t="s">
        <v>521</v>
      </c>
      <c r="I207" s="58" t="s">
        <v>521</v>
      </c>
      <c r="J207" s="58" t="s">
        <v>521</v>
      </c>
      <c r="K207" s="58" t="s">
        <v>521</v>
      </c>
      <c r="L207" s="58" t="s">
        <v>521</v>
      </c>
      <c r="M207" s="58" t="s">
        <v>521</v>
      </c>
      <c r="N207" s="150" t="s">
        <v>521</v>
      </c>
      <c r="O207" s="58" t="s">
        <v>521</v>
      </c>
    </row>
    <row r="208" spans="1:15" s="59" customFormat="1">
      <c r="A208" s="143" t="s">
        <v>831</v>
      </c>
      <c r="B208" s="113" t="s">
        <v>830</v>
      </c>
      <c r="C208" s="118" t="s">
        <v>572</v>
      </c>
      <c r="D208" s="58" t="s">
        <v>521</v>
      </c>
      <c r="E208" s="58" t="s">
        <v>521</v>
      </c>
      <c r="F208" s="58" t="s">
        <v>521</v>
      </c>
      <c r="G208" s="58" t="s">
        <v>521</v>
      </c>
      <c r="H208" s="58" t="s">
        <v>521</v>
      </c>
      <c r="I208" s="58" t="s">
        <v>521</v>
      </c>
      <c r="J208" s="58" t="s">
        <v>521</v>
      </c>
      <c r="K208" s="58" t="s">
        <v>521</v>
      </c>
      <c r="L208" s="58" t="s">
        <v>521</v>
      </c>
      <c r="M208" s="58" t="s">
        <v>521</v>
      </c>
      <c r="N208" s="150" t="s">
        <v>521</v>
      </c>
      <c r="O208" s="58" t="s">
        <v>521</v>
      </c>
    </row>
    <row r="209" spans="1:15" s="59" customFormat="1">
      <c r="A209" s="143" t="s">
        <v>829</v>
      </c>
      <c r="B209" s="113" t="s">
        <v>828</v>
      </c>
      <c r="C209" s="118" t="s">
        <v>572</v>
      </c>
      <c r="D209" s="58" t="s">
        <v>521</v>
      </c>
      <c r="E209" s="58" t="s">
        <v>521</v>
      </c>
      <c r="F209" s="58" t="s">
        <v>521</v>
      </c>
      <c r="G209" s="58" t="s">
        <v>521</v>
      </c>
      <c r="H209" s="58" t="s">
        <v>521</v>
      </c>
      <c r="I209" s="58" t="s">
        <v>521</v>
      </c>
      <c r="J209" s="58" t="s">
        <v>521</v>
      </c>
      <c r="K209" s="58" t="s">
        <v>521</v>
      </c>
      <c r="L209" s="58" t="s">
        <v>521</v>
      </c>
      <c r="M209" s="58" t="s">
        <v>521</v>
      </c>
      <c r="N209" s="150" t="s">
        <v>521</v>
      </c>
      <c r="O209" s="58" t="s">
        <v>521</v>
      </c>
    </row>
    <row r="210" spans="1:15" s="59" customFormat="1">
      <c r="A210" s="143" t="s">
        <v>827</v>
      </c>
      <c r="B210" s="113" t="s">
        <v>264</v>
      </c>
      <c r="C210" s="118" t="s">
        <v>572</v>
      </c>
      <c r="D210" s="180">
        <v>0.3</v>
      </c>
      <c r="E210" s="180">
        <v>0.2</v>
      </c>
      <c r="F210" s="180">
        <v>18.100000000000001</v>
      </c>
      <c r="G210" s="181">
        <v>18.36</v>
      </c>
      <c r="H210" s="180">
        <v>57.9</v>
      </c>
      <c r="I210" s="180">
        <v>57.7</v>
      </c>
      <c r="J210" s="181">
        <v>65.8</v>
      </c>
      <c r="K210" s="93">
        <v>65.7</v>
      </c>
      <c r="L210" s="181">
        <v>58</v>
      </c>
      <c r="M210" s="93">
        <v>60</v>
      </c>
      <c r="N210" s="150">
        <f t="shared" si="54"/>
        <v>200.1</v>
      </c>
      <c r="O210" s="150">
        <f t="shared" si="54"/>
        <v>201.96</v>
      </c>
    </row>
    <row r="211" spans="1:15" s="60" customFormat="1">
      <c r="A211" s="141" t="s">
        <v>826</v>
      </c>
      <c r="B211" s="119" t="s">
        <v>1219</v>
      </c>
      <c r="C211" s="142" t="s">
        <v>572</v>
      </c>
      <c r="D211" s="186">
        <f>D212+D216</f>
        <v>0.1</v>
      </c>
      <c r="E211" s="186">
        <f>E212+E216</f>
        <v>0.1</v>
      </c>
      <c r="F211" s="186">
        <f>F212+F217</f>
        <v>13.9</v>
      </c>
      <c r="G211" s="186">
        <f>G212+G217</f>
        <v>14.194000000000001</v>
      </c>
      <c r="H211" s="186">
        <f t="shared" ref="H211:M211" si="61">H216+H217</f>
        <v>59.856999999999999</v>
      </c>
      <c r="I211" s="186">
        <f t="shared" si="61"/>
        <v>59.457000000000001</v>
      </c>
      <c r="J211" s="186">
        <f t="shared" si="61"/>
        <v>68.699999999999989</v>
      </c>
      <c r="K211" s="186">
        <f t="shared" si="61"/>
        <v>68.5</v>
      </c>
      <c r="L211" s="186">
        <f t="shared" si="61"/>
        <v>60.3</v>
      </c>
      <c r="M211" s="186">
        <f t="shared" si="61"/>
        <v>64</v>
      </c>
      <c r="N211" s="150">
        <f t="shared" si="54"/>
        <v>202.85699999999997</v>
      </c>
      <c r="O211" s="150">
        <f t="shared" si="54"/>
        <v>206.251</v>
      </c>
    </row>
    <row r="212" spans="1:15" s="59" customFormat="1">
      <c r="A212" s="143" t="s">
        <v>825</v>
      </c>
      <c r="B212" s="113" t="s">
        <v>1220</v>
      </c>
      <c r="C212" s="118" t="s">
        <v>572</v>
      </c>
      <c r="D212" s="181"/>
      <c r="E212" s="181"/>
      <c r="F212" s="180"/>
      <c r="G212" s="180"/>
      <c r="H212" s="180"/>
      <c r="I212" s="180"/>
      <c r="J212" s="180"/>
      <c r="K212" s="58" t="s">
        <v>521</v>
      </c>
      <c r="L212" s="180"/>
      <c r="M212" s="58" t="s">
        <v>521</v>
      </c>
      <c r="N212" s="150"/>
      <c r="O212" s="58" t="s">
        <v>521</v>
      </c>
    </row>
    <row r="213" spans="1:15" s="110" customFormat="1">
      <c r="A213" s="143" t="s">
        <v>1221</v>
      </c>
      <c r="B213" s="114" t="s">
        <v>1217</v>
      </c>
      <c r="C213" s="118" t="s">
        <v>572</v>
      </c>
      <c r="D213" s="181"/>
      <c r="E213" s="181"/>
      <c r="F213" s="180"/>
      <c r="G213" s="180"/>
      <c r="H213" s="180"/>
      <c r="I213" s="180"/>
      <c r="J213" s="180"/>
      <c r="K213" s="58" t="s">
        <v>521</v>
      </c>
      <c r="L213" s="180"/>
      <c r="M213" s="58" t="s">
        <v>521</v>
      </c>
      <c r="N213" s="150"/>
      <c r="O213" s="58" t="s">
        <v>521</v>
      </c>
    </row>
    <row r="214" spans="1:15" s="59" customFormat="1">
      <c r="A214" s="143" t="s">
        <v>1222</v>
      </c>
      <c r="B214" s="114" t="s">
        <v>1218</v>
      </c>
      <c r="C214" s="118" t="s">
        <v>572</v>
      </c>
      <c r="D214" s="181"/>
      <c r="E214" s="181"/>
      <c r="F214" s="180"/>
      <c r="G214" s="180"/>
      <c r="H214" s="180"/>
      <c r="I214" s="180"/>
      <c r="J214" s="180"/>
      <c r="K214" s="58" t="s">
        <v>521</v>
      </c>
      <c r="L214" s="180"/>
      <c r="M214" s="58" t="s">
        <v>521</v>
      </c>
      <c r="N214" s="150"/>
      <c r="O214" s="58" t="s">
        <v>521</v>
      </c>
    </row>
    <row r="215" spans="1:15" s="59" customFormat="1">
      <c r="A215" s="143" t="s">
        <v>823</v>
      </c>
      <c r="B215" s="114" t="s">
        <v>822</v>
      </c>
      <c r="C215" s="118" t="s">
        <v>572</v>
      </c>
      <c r="D215" s="181"/>
      <c r="E215" s="181"/>
      <c r="F215" s="180"/>
      <c r="G215" s="180"/>
      <c r="H215" s="180"/>
      <c r="I215" s="180"/>
      <c r="J215" s="180"/>
      <c r="K215" s="58" t="s">
        <v>521</v>
      </c>
      <c r="L215" s="180"/>
      <c r="M215" s="58" t="s">
        <v>521</v>
      </c>
      <c r="N215" s="150"/>
      <c r="O215" s="58" t="s">
        <v>521</v>
      </c>
    </row>
    <row r="216" spans="1:15" s="59" customFormat="1">
      <c r="A216" s="143" t="s">
        <v>824</v>
      </c>
      <c r="B216" s="113" t="s">
        <v>285</v>
      </c>
      <c r="C216" s="118" t="s">
        <v>572</v>
      </c>
      <c r="D216" s="181">
        <v>0.1</v>
      </c>
      <c r="E216" s="181">
        <v>0.1</v>
      </c>
      <c r="F216" s="181">
        <v>0.3</v>
      </c>
      <c r="G216" s="181">
        <v>0.3</v>
      </c>
      <c r="H216" s="181">
        <v>0.25700000000000001</v>
      </c>
      <c r="I216" s="181">
        <v>0.25700000000000001</v>
      </c>
      <c r="J216" s="180">
        <v>0.1</v>
      </c>
      <c r="K216" s="93">
        <v>0.1</v>
      </c>
      <c r="L216" s="180">
        <v>0.3</v>
      </c>
      <c r="M216" s="93">
        <v>0.6</v>
      </c>
      <c r="N216" s="150">
        <f t="shared" si="54"/>
        <v>1.0569999999999999</v>
      </c>
      <c r="O216" s="150">
        <f t="shared" si="54"/>
        <v>1.357</v>
      </c>
    </row>
    <row r="217" spans="1:15" s="59" customFormat="1">
      <c r="A217" s="143" t="s">
        <v>821</v>
      </c>
      <c r="B217" s="113" t="s">
        <v>1223</v>
      </c>
      <c r="C217" s="118" t="s">
        <v>572</v>
      </c>
      <c r="D217" s="180"/>
      <c r="E217" s="180"/>
      <c r="F217" s="180">
        <v>13.9</v>
      </c>
      <c r="G217" s="181">
        <v>14.194000000000001</v>
      </c>
      <c r="H217" s="180">
        <v>59.6</v>
      </c>
      <c r="I217" s="180">
        <v>59.2</v>
      </c>
      <c r="J217" s="181">
        <v>68.599999999999994</v>
      </c>
      <c r="K217" s="58">
        <v>68.400000000000006</v>
      </c>
      <c r="L217" s="188">
        <v>60</v>
      </c>
      <c r="M217" s="93">
        <v>63.4</v>
      </c>
      <c r="N217" s="150">
        <f t="shared" si="54"/>
        <v>202.1</v>
      </c>
      <c r="O217" s="150">
        <f t="shared" si="54"/>
        <v>205.19400000000002</v>
      </c>
    </row>
    <row r="218" spans="1:15" s="59" customFormat="1" ht="31.5">
      <c r="A218" s="141" t="s">
        <v>820</v>
      </c>
      <c r="B218" s="119" t="s">
        <v>1224</v>
      </c>
      <c r="C218" s="142" t="s">
        <v>572</v>
      </c>
      <c r="D218" s="186">
        <f>D148-D161</f>
        <v>11.54400000000004</v>
      </c>
      <c r="E218" s="186">
        <f t="shared" ref="E218:M218" si="62">E148-E161</f>
        <v>11.640999999999991</v>
      </c>
      <c r="F218" s="186">
        <f>F148-F161</f>
        <v>3.1000000000000227</v>
      </c>
      <c r="G218" s="186">
        <f t="shared" si="62"/>
        <v>-32.668999999999983</v>
      </c>
      <c r="H218" s="186">
        <f t="shared" si="62"/>
        <v>7.2000000000000171</v>
      </c>
      <c r="I218" s="186">
        <f t="shared" si="62"/>
        <v>6.7870000000000061</v>
      </c>
      <c r="J218" s="186">
        <f t="shared" si="62"/>
        <v>38.5</v>
      </c>
      <c r="K218" s="186">
        <f>K148-K161-0.1</f>
        <v>36.199999999999982</v>
      </c>
      <c r="L218" s="186">
        <f t="shared" si="62"/>
        <v>40.400000000000006</v>
      </c>
      <c r="M218" s="186">
        <f t="shared" si="62"/>
        <v>33.404999999999973</v>
      </c>
      <c r="N218" s="150">
        <f t="shared" si="54"/>
        <v>100.74400000000009</v>
      </c>
      <c r="O218" s="150">
        <f t="shared" si="54"/>
        <v>55.363999999999969</v>
      </c>
    </row>
    <row r="219" spans="1:15" s="110" customFormat="1" ht="34.5" customHeight="1">
      <c r="A219" s="141" t="s">
        <v>819</v>
      </c>
      <c r="B219" s="119" t="s">
        <v>1225</v>
      </c>
      <c r="C219" s="142" t="s">
        <v>572</v>
      </c>
      <c r="D219" s="150">
        <f t="shared" ref="D219:M219" si="63">D179-D186</f>
        <v>8.7999999999999989</v>
      </c>
      <c r="E219" s="150">
        <f t="shared" si="63"/>
        <v>10.500000000000002</v>
      </c>
      <c r="F219" s="150">
        <f t="shared" si="63"/>
        <v>4.6399999999999988</v>
      </c>
      <c r="G219" s="150">
        <f t="shared" si="63"/>
        <v>5.1399999999999988</v>
      </c>
      <c r="H219" s="150">
        <f t="shared" si="63"/>
        <v>-4.8</v>
      </c>
      <c r="I219" s="150">
        <f t="shared" si="63"/>
        <v>-4.8999999999999995</v>
      </c>
      <c r="J219" s="150">
        <f t="shared" si="63"/>
        <v>-35.700000000000003</v>
      </c>
      <c r="K219" s="150">
        <f t="shared" si="63"/>
        <v>-33.299999999999997</v>
      </c>
      <c r="L219" s="150">
        <f t="shared" si="63"/>
        <v>-37.300000000000004</v>
      </c>
      <c r="M219" s="150">
        <f t="shared" si="63"/>
        <v>-29.82</v>
      </c>
      <c r="N219" s="150">
        <f t="shared" si="54"/>
        <v>-64.360000000000014</v>
      </c>
      <c r="O219" s="150">
        <f t="shared" si="54"/>
        <v>-52.379999999999995</v>
      </c>
    </row>
    <row r="220" spans="1:15" s="110" customFormat="1">
      <c r="A220" s="143" t="s">
        <v>818</v>
      </c>
      <c r="B220" s="113" t="s">
        <v>817</v>
      </c>
      <c r="C220" s="118" t="s">
        <v>572</v>
      </c>
      <c r="D220" s="180"/>
      <c r="E220" s="180"/>
      <c r="F220" s="180"/>
      <c r="G220" s="180"/>
      <c r="H220" s="180"/>
      <c r="I220" s="180"/>
      <c r="J220" s="180"/>
      <c r="K220" s="58" t="s">
        <v>521</v>
      </c>
      <c r="L220" s="180"/>
      <c r="M220" s="58" t="s">
        <v>521</v>
      </c>
      <c r="N220" s="150"/>
      <c r="O220" s="58" t="s">
        <v>521</v>
      </c>
    </row>
    <row r="221" spans="1:15" s="110" customFormat="1">
      <c r="A221" s="143" t="s">
        <v>816</v>
      </c>
      <c r="B221" s="113" t="s">
        <v>815</v>
      </c>
      <c r="C221" s="118" t="s">
        <v>572</v>
      </c>
      <c r="D221" s="180"/>
      <c r="E221" s="180"/>
      <c r="F221" s="180"/>
      <c r="G221" s="180"/>
      <c r="H221" s="180"/>
      <c r="I221" s="180"/>
      <c r="J221" s="180"/>
      <c r="K221" s="58" t="s">
        <v>521</v>
      </c>
      <c r="L221" s="180"/>
      <c r="M221" s="58" t="s">
        <v>521</v>
      </c>
      <c r="N221" s="150"/>
      <c r="O221" s="58" t="s">
        <v>521</v>
      </c>
    </row>
    <row r="222" spans="1:15" s="111" customFormat="1" ht="31.5">
      <c r="A222" s="141" t="s">
        <v>814</v>
      </c>
      <c r="B222" s="119" t="s">
        <v>1226</v>
      </c>
      <c r="C222" s="142" t="s">
        <v>572</v>
      </c>
      <c r="D222" s="150">
        <f t="shared" ref="D222:M222" si="64">D198-D211</f>
        <v>0.19999999999999998</v>
      </c>
      <c r="E222" s="150">
        <f t="shared" si="64"/>
        <v>0.1</v>
      </c>
      <c r="F222" s="150">
        <f t="shared" si="64"/>
        <v>4.2000000000000011</v>
      </c>
      <c r="G222" s="150">
        <f t="shared" si="64"/>
        <v>4.1659999999999986</v>
      </c>
      <c r="H222" s="150">
        <f t="shared" si="64"/>
        <v>-1.9570000000000007</v>
      </c>
      <c r="I222" s="150">
        <f t="shared" si="64"/>
        <v>-1.7569999999999979</v>
      </c>
      <c r="J222" s="150">
        <f t="shared" si="64"/>
        <v>-2.8999999999999915</v>
      </c>
      <c r="K222" s="150">
        <f t="shared" si="64"/>
        <v>-2.7999999999999972</v>
      </c>
      <c r="L222" s="150">
        <f t="shared" si="64"/>
        <v>-2.2999999999999972</v>
      </c>
      <c r="M222" s="150">
        <f t="shared" si="64"/>
        <v>-4</v>
      </c>
      <c r="N222" s="150">
        <f t="shared" si="54"/>
        <v>-2.7569999999999881</v>
      </c>
      <c r="O222" s="150">
        <f t="shared" si="54"/>
        <v>-4.2909999999999968</v>
      </c>
    </row>
    <row r="223" spans="1:15" s="111" customFormat="1" ht="31.5">
      <c r="A223" s="143" t="s">
        <v>1227</v>
      </c>
      <c r="B223" s="113" t="s">
        <v>1229</v>
      </c>
      <c r="C223" s="118" t="s">
        <v>572</v>
      </c>
      <c r="D223" s="58" t="s">
        <v>521</v>
      </c>
      <c r="E223" s="58" t="s">
        <v>521</v>
      </c>
      <c r="F223" s="58" t="s">
        <v>521</v>
      </c>
      <c r="G223" s="58" t="s">
        <v>521</v>
      </c>
      <c r="H223" s="58" t="s">
        <v>521</v>
      </c>
      <c r="I223" s="58" t="s">
        <v>521</v>
      </c>
      <c r="J223" s="58" t="s">
        <v>521</v>
      </c>
      <c r="K223" s="58" t="s">
        <v>521</v>
      </c>
      <c r="L223" s="180"/>
      <c r="M223" s="58" t="s">
        <v>521</v>
      </c>
      <c r="N223" s="150" t="s">
        <v>521</v>
      </c>
      <c r="O223" s="58" t="s">
        <v>521</v>
      </c>
    </row>
    <row r="224" spans="1:15" s="111" customFormat="1">
      <c r="A224" s="143" t="s">
        <v>1228</v>
      </c>
      <c r="B224" s="113" t="s">
        <v>1230</v>
      </c>
      <c r="C224" s="118" t="s">
        <v>572</v>
      </c>
      <c r="D224" s="58" t="s">
        <v>521</v>
      </c>
      <c r="E224" s="58" t="s">
        <v>521</v>
      </c>
      <c r="F224" s="58" t="s">
        <v>521</v>
      </c>
      <c r="G224" s="58" t="s">
        <v>521</v>
      </c>
      <c r="H224" s="58" t="s">
        <v>521</v>
      </c>
      <c r="I224" s="58" t="s">
        <v>521</v>
      </c>
      <c r="J224" s="58" t="s">
        <v>521</v>
      </c>
      <c r="K224" s="58" t="s">
        <v>521</v>
      </c>
      <c r="L224" s="180"/>
      <c r="M224" s="58" t="s">
        <v>521</v>
      </c>
      <c r="N224" s="150" t="s">
        <v>521</v>
      </c>
      <c r="O224" s="58" t="s">
        <v>521</v>
      </c>
    </row>
    <row r="225" spans="1:15" s="111" customFormat="1">
      <c r="A225" s="141" t="s">
        <v>813</v>
      </c>
      <c r="B225" s="119" t="s">
        <v>812</v>
      </c>
      <c r="C225" s="142" t="s">
        <v>572</v>
      </c>
      <c r="D225" s="180">
        <v>0</v>
      </c>
      <c r="E225" s="180">
        <v>0</v>
      </c>
      <c r="F225" s="180">
        <v>0</v>
      </c>
      <c r="G225" s="180">
        <v>0</v>
      </c>
      <c r="H225" s="180">
        <v>0</v>
      </c>
      <c r="I225" s="180">
        <v>0</v>
      </c>
      <c r="J225" s="180">
        <v>0</v>
      </c>
      <c r="K225" s="58">
        <v>0</v>
      </c>
      <c r="L225" s="180">
        <v>0</v>
      </c>
      <c r="M225" s="58">
        <v>0</v>
      </c>
      <c r="N225" s="150" t="s">
        <v>521</v>
      </c>
      <c r="O225" s="89" t="s">
        <v>521</v>
      </c>
    </row>
    <row r="226" spans="1:15" s="111" customFormat="1" ht="31.5">
      <c r="A226" s="141" t="s">
        <v>811</v>
      </c>
      <c r="B226" s="119" t="s">
        <v>1231</v>
      </c>
      <c r="C226" s="142" t="s">
        <v>572</v>
      </c>
      <c r="D226" s="186">
        <f>D218+D219+D222+D225</f>
        <v>20.544000000000036</v>
      </c>
      <c r="E226" s="186">
        <f t="shared" ref="E226" si="65">E218+E219+E222+E225</f>
        <v>22.240999999999993</v>
      </c>
      <c r="F226" s="186">
        <f>F218+F219+F222+F225</f>
        <v>11.940000000000023</v>
      </c>
      <c r="G226" s="186">
        <f>G218+G219+G222+G225</f>
        <v>-23.362999999999985</v>
      </c>
      <c r="H226" s="186">
        <f t="shared" ref="H226:L226" si="66">H218+H219+H222+H225</f>
        <v>0.44300000000001649</v>
      </c>
      <c r="I226" s="186">
        <f t="shared" ref="I226" si="67">I218+I219+I222+I225</f>
        <v>0.13000000000000878</v>
      </c>
      <c r="J226" s="186">
        <f t="shared" si="66"/>
        <v>-9.9999999999994316E-2</v>
      </c>
      <c r="K226" s="186">
        <f t="shared" si="66"/>
        <v>9.999999999998721E-2</v>
      </c>
      <c r="L226" s="186">
        <f t="shared" si="66"/>
        <v>0.80000000000000426</v>
      </c>
      <c r="M226" s="186">
        <f>M218+M219+M222+M225</f>
        <v>-0.41500000000002757</v>
      </c>
      <c r="N226" s="150">
        <f t="shared" si="54"/>
        <v>33.627000000000088</v>
      </c>
      <c r="O226" s="150">
        <f t="shared" si="54"/>
        <v>-1.3070000000000244</v>
      </c>
    </row>
    <row r="227" spans="1:15" s="111" customFormat="1">
      <c r="A227" s="141" t="s">
        <v>810</v>
      </c>
      <c r="B227" s="119" t="s">
        <v>809</v>
      </c>
      <c r="C227" s="142" t="s">
        <v>572</v>
      </c>
      <c r="D227" s="186">
        <v>0.47099999999999997</v>
      </c>
      <c r="E227" s="186">
        <v>0.47099999999999997</v>
      </c>
      <c r="F227" s="186">
        <v>1.204</v>
      </c>
      <c r="G227" s="186">
        <v>1.204</v>
      </c>
      <c r="H227" s="189">
        <v>0.2</v>
      </c>
      <c r="I227" s="186">
        <v>0.23</v>
      </c>
      <c r="J227" s="189">
        <v>0.4</v>
      </c>
      <c r="K227" s="189">
        <v>0.4</v>
      </c>
      <c r="L227" s="189">
        <v>0.3</v>
      </c>
      <c r="M227" s="125">
        <v>0.5</v>
      </c>
      <c r="N227" s="150">
        <v>1.4</v>
      </c>
      <c r="O227" s="150">
        <v>1.4</v>
      </c>
    </row>
    <row r="228" spans="1:15" s="111" customFormat="1">
      <c r="A228" s="141" t="s">
        <v>808</v>
      </c>
      <c r="B228" s="119" t="s">
        <v>807</v>
      </c>
      <c r="C228" s="142" t="s">
        <v>572</v>
      </c>
      <c r="D228" s="186">
        <f>D227+D148-D161+D179-D186+D198-D211</f>
        <v>21.01500000000004</v>
      </c>
      <c r="E228" s="186">
        <f>E227+E148-E161+E179-E186+E198-E211+0.104</f>
        <v>22.815999999999992</v>
      </c>
      <c r="F228" s="186">
        <f>F227+F218+F219+F222</f>
        <v>13.144000000000021</v>
      </c>
      <c r="G228" s="186">
        <f>G227+G218+G219+G222-0.1</f>
        <v>-22.258999999999986</v>
      </c>
      <c r="H228" s="186">
        <f>H227+H218+H219+H222+0.1</f>
        <v>0.74300000000001665</v>
      </c>
      <c r="I228" s="186">
        <f>I227+I218+I219+I222</f>
        <v>0.3600000000000092</v>
      </c>
      <c r="J228" s="186">
        <f>J227+J218+J219+J222+0.1</f>
        <v>0.40000000000000424</v>
      </c>
      <c r="K228" s="186">
        <f>K227+K218+K219+K222</f>
        <v>0.49999999999998579</v>
      </c>
      <c r="L228" s="186">
        <f>L227+L218+L219+L222</f>
        <v>1.1000000000000014</v>
      </c>
      <c r="M228" s="186">
        <f>M227+M218+M219+M222+0.3</f>
        <v>0.38499999999997242</v>
      </c>
      <c r="N228" s="150">
        <f t="shared" ref="N228:O269" si="68">D228+F228+H228+J228+L228</f>
        <v>36.402000000000086</v>
      </c>
      <c r="O228" s="150">
        <f t="shared" si="68"/>
        <v>1.8019999999999732</v>
      </c>
    </row>
    <row r="229" spans="1:15" s="59" customFormat="1">
      <c r="A229" s="141" t="s">
        <v>806</v>
      </c>
      <c r="B229" s="119" t="s">
        <v>1149</v>
      </c>
      <c r="C229" s="142" t="s">
        <v>521</v>
      </c>
      <c r="D229" s="58" t="s">
        <v>521</v>
      </c>
      <c r="E229" s="58" t="s">
        <v>521</v>
      </c>
      <c r="F229" s="58" t="s">
        <v>521</v>
      </c>
      <c r="G229" s="58" t="s">
        <v>521</v>
      </c>
      <c r="H229" s="58" t="s">
        <v>521</v>
      </c>
      <c r="I229" s="58" t="s">
        <v>521</v>
      </c>
      <c r="J229" s="58" t="s">
        <v>521</v>
      </c>
      <c r="K229" s="58" t="s">
        <v>521</v>
      </c>
      <c r="L229" s="180"/>
      <c r="M229" s="58" t="s">
        <v>521</v>
      </c>
      <c r="N229" s="150" t="s">
        <v>521</v>
      </c>
      <c r="O229" s="145" t="s">
        <v>521</v>
      </c>
    </row>
    <row r="230" spans="1:15" s="60" customFormat="1">
      <c r="A230" s="143" t="s">
        <v>805</v>
      </c>
      <c r="B230" s="113" t="s">
        <v>804</v>
      </c>
      <c r="C230" s="118" t="s">
        <v>572</v>
      </c>
      <c r="D230" s="186">
        <v>8</v>
      </c>
      <c r="E230" s="189">
        <v>4.5</v>
      </c>
      <c r="F230" s="186">
        <f t="shared" ref="F230:M230" si="69">F235+F251</f>
        <v>4.5</v>
      </c>
      <c r="G230" s="186">
        <f t="shared" si="69"/>
        <v>9.5459999999999994</v>
      </c>
      <c r="H230" s="189">
        <f t="shared" si="69"/>
        <v>9.5</v>
      </c>
      <c r="I230" s="186">
        <f t="shared" si="69"/>
        <v>9.3840000000000003</v>
      </c>
      <c r="J230" s="186">
        <f t="shared" si="69"/>
        <v>9.1999999999999993</v>
      </c>
      <c r="K230" s="186">
        <f t="shared" si="69"/>
        <v>9.6999999999999993</v>
      </c>
      <c r="L230" s="186">
        <f t="shared" si="69"/>
        <v>8.8999999999999986</v>
      </c>
      <c r="M230" s="186">
        <f t="shared" si="69"/>
        <v>9.6</v>
      </c>
      <c r="N230" s="150">
        <f t="shared" si="68"/>
        <v>40.099999999999994</v>
      </c>
      <c r="O230" s="150">
        <f t="shared" si="68"/>
        <v>42.73</v>
      </c>
    </row>
    <row r="231" spans="1:15" s="59" customFormat="1">
      <c r="A231" s="143" t="s">
        <v>803</v>
      </c>
      <c r="B231" s="118" t="s">
        <v>620</v>
      </c>
      <c r="C231" s="118" t="s">
        <v>572</v>
      </c>
      <c r="D231" s="180"/>
      <c r="E231" s="180"/>
      <c r="F231" s="180"/>
      <c r="G231" s="180"/>
      <c r="H231" s="180"/>
      <c r="I231" s="180"/>
      <c r="J231" s="180"/>
      <c r="K231" s="58" t="s">
        <v>521</v>
      </c>
      <c r="L231" s="180"/>
      <c r="M231" s="180"/>
      <c r="N231" s="150" t="s">
        <v>521</v>
      </c>
      <c r="O231" s="58" t="s">
        <v>521</v>
      </c>
    </row>
    <row r="232" spans="1:15" s="59" customFormat="1">
      <c r="A232" s="143" t="s">
        <v>802</v>
      </c>
      <c r="B232" s="114" t="s">
        <v>749</v>
      </c>
      <c r="C232" s="118" t="s">
        <v>572</v>
      </c>
      <c r="D232" s="58"/>
      <c r="E232" s="58"/>
      <c r="F232" s="58" t="s">
        <v>521</v>
      </c>
      <c r="G232" s="58" t="s">
        <v>521</v>
      </c>
      <c r="H232" s="58" t="s">
        <v>521</v>
      </c>
      <c r="I232" s="58" t="s">
        <v>521</v>
      </c>
      <c r="J232" s="58" t="s">
        <v>521</v>
      </c>
      <c r="K232" s="58" t="s">
        <v>521</v>
      </c>
      <c r="L232" s="58" t="s">
        <v>521</v>
      </c>
      <c r="M232" s="58" t="s">
        <v>521</v>
      </c>
      <c r="N232" s="150" t="s">
        <v>521</v>
      </c>
      <c r="O232" s="58" t="s">
        <v>521</v>
      </c>
    </row>
    <row r="233" spans="1:15" s="59" customFormat="1">
      <c r="A233" s="143" t="s">
        <v>801</v>
      </c>
      <c r="B233" s="118" t="s">
        <v>614</v>
      </c>
      <c r="C233" s="118" t="s">
        <v>572</v>
      </c>
      <c r="D233" s="58"/>
      <c r="E233" s="58"/>
      <c r="F233" s="58" t="s">
        <v>521</v>
      </c>
      <c r="G233" s="58" t="s">
        <v>521</v>
      </c>
      <c r="H233" s="58" t="s">
        <v>521</v>
      </c>
      <c r="I233" s="58" t="s">
        <v>521</v>
      </c>
      <c r="J233" s="58" t="s">
        <v>521</v>
      </c>
      <c r="K233" s="58" t="s">
        <v>521</v>
      </c>
      <c r="L233" s="58" t="s">
        <v>521</v>
      </c>
      <c r="M233" s="58" t="s">
        <v>521</v>
      </c>
      <c r="N233" s="150" t="s">
        <v>521</v>
      </c>
      <c r="O233" s="58" t="s">
        <v>521</v>
      </c>
    </row>
    <row r="234" spans="1:15" s="59" customFormat="1">
      <c r="A234" s="143" t="s">
        <v>800</v>
      </c>
      <c r="B234" s="114" t="s">
        <v>749</v>
      </c>
      <c r="C234" s="118" t="s">
        <v>572</v>
      </c>
      <c r="D234" s="58"/>
      <c r="E234" s="58"/>
      <c r="F234" s="58" t="s">
        <v>521</v>
      </c>
      <c r="G234" s="58" t="s">
        <v>521</v>
      </c>
      <c r="H234" s="58" t="s">
        <v>521</v>
      </c>
      <c r="I234" s="58" t="s">
        <v>521</v>
      </c>
      <c r="J234" s="58" t="s">
        <v>521</v>
      </c>
      <c r="K234" s="58" t="s">
        <v>521</v>
      </c>
      <c r="L234" s="58" t="s">
        <v>521</v>
      </c>
      <c r="M234" s="58" t="s">
        <v>521</v>
      </c>
      <c r="N234" s="150" t="s">
        <v>521</v>
      </c>
      <c r="O234" s="58" t="s">
        <v>521</v>
      </c>
    </row>
    <row r="235" spans="1:15" s="59" customFormat="1">
      <c r="A235" s="143" t="s">
        <v>799</v>
      </c>
      <c r="B235" s="118" t="s">
        <v>618</v>
      </c>
      <c r="C235" s="118" t="s">
        <v>572</v>
      </c>
      <c r="D235" s="93">
        <v>8</v>
      </c>
      <c r="E235" s="93">
        <v>4.4820000000000002</v>
      </c>
      <c r="F235" s="180">
        <v>3.5</v>
      </c>
      <c r="G235" s="181">
        <v>7.7370000000000001</v>
      </c>
      <c r="H235" s="181">
        <v>9</v>
      </c>
      <c r="I235" s="181">
        <v>8.16</v>
      </c>
      <c r="J235" s="181">
        <v>9</v>
      </c>
      <c r="K235" s="93">
        <v>9.1</v>
      </c>
      <c r="L235" s="180">
        <v>8.6999999999999993</v>
      </c>
      <c r="M235" s="93">
        <v>9</v>
      </c>
      <c r="N235" s="150">
        <f t="shared" si="68"/>
        <v>38.200000000000003</v>
      </c>
      <c r="O235" s="150">
        <f t="shared" si="68"/>
        <v>38.478999999999999</v>
      </c>
    </row>
    <row r="236" spans="1:15" s="59" customFormat="1">
      <c r="A236" s="143" t="s">
        <v>798</v>
      </c>
      <c r="B236" s="114" t="s">
        <v>749</v>
      </c>
      <c r="C236" s="118" t="s">
        <v>572</v>
      </c>
      <c r="D236" s="93">
        <v>0.5</v>
      </c>
      <c r="E236" s="93">
        <v>0.5</v>
      </c>
      <c r="F236" s="58">
        <v>0.3</v>
      </c>
      <c r="G236" s="93">
        <v>0.34699999999999998</v>
      </c>
      <c r="H236" s="58"/>
      <c r="I236" s="58"/>
      <c r="J236" s="58"/>
      <c r="K236" s="58"/>
      <c r="L236" s="58"/>
      <c r="M236" s="58"/>
      <c r="N236" s="150">
        <f t="shared" si="68"/>
        <v>0.8</v>
      </c>
      <c r="O236" s="150">
        <f t="shared" si="68"/>
        <v>0.84699999999999998</v>
      </c>
    </row>
    <row r="237" spans="1:15" s="59" customFormat="1">
      <c r="A237" s="143" t="s">
        <v>797</v>
      </c>
      <c r="B237" s="118" t="s">
        <v>612</v>
      </c>
      <c r="C237" s="118" t="s">
        <v>572</v>
      </c>
      <c r="D237" s="58"/>
      <c r="E237" s="58"/>
      <c r="F237" s="58" t="s">
        <v>521</v>
      </c>
      <c r="G237" s="58" t="s">
        <v>521</v>
      </c>
      <c r="H237" s="58" t="s">
        <v>521</v>
      </c>
      <c r="I237" s="58" t="s">
        <v>521</v>
      </c>
      <c r="J237" s="58" t="s">
        <v>521</v>
      </c>
      <c r="K237" s="58" t="s">
        <v>521</v>
      </c>
      <c r="L237" s="58" t="s">
        <v>521</v>
      </c>
      <c r="M237" s="58" t="s">
        <v>521</v>
      </c>
      <c r="N237" s="185" t="s">
        <v>521</v>
      </c>
      <c r="O237" s="58" t="s">
        <v>521</v>
      </c>
    </row>
    <row r="238" spans="1:15" s="59" customFormat="1">
      <c r="A238" s="143" t="s">
        <v>796</v>
      </c>
      <c r="B238" s="114" t="s">
        <v>749</v>
      </c>
      <c r="C238" s="118" t="s">
        <v>572</v>
      </c>
      <c r="D238" s="58"/>
      <c r="E238" s="58"/>
      <c r="F238" s="58" t="s">
        <v>521</v>
      </c>
      <c r="G238" s="58" t="s">
        <v>521</v>
      </c>
      <c r="H238" s="58" t="s">
        <v>521</v>
      </c>
      <c r="I238" s="58" t="s">
        <v>521</v>
      </c>
      <c r="J238" s="58" t="s">
        <v>521</v>
      </c>
      <c r="K238" s="58" t="s">
        <v>521</v>
      </c>
      <c r="L238" s="58" t="s">
        <v>521</v>
      </c>
      <c r="M238" s="58" t="s">
        <v>521</v>
      </c>
      <c r="N238" s="185" t="s">
        <v>521</v>
      </c>
      <c r="O238" s="58" t="s">
        <v>521</v>
      </c>
    </row>
    <row r="239" spans="1:15" s="59" customFormat="1">
      <c r="A239" s="143" t="s">
        <v>795</v>
      </c>
      <c r="B239" s="118" t="s">
        <v>742</v>
      </c>
      <c r="C239" s="118" t="s">
        <v>572</v>
      </c>
      <c r="D239" s="58"/>
      <c r="E239" s="58"/>
      <c r="F239" s="58" t="s">
        <v>521</v>
      </c>
      <c r="G239" s="58" t="s">
        <v>521</v>
      </c>
      <c r="H239" s="58" t="s">
        <v>521</v>
      </c>
      <c r="I239" s="58" t="s">
        <v>521</v>
      </c>
      <c r="J239" s="58" t="s">
        <v>521</v>
      </c>
      <c r="K239" s="58" t="s">
        <v>521</v>
      </c>
      <c r="L239" s="58" t="s">
        <v>521</v>
      </c>
      <c r="M239" s="58" t="s">
        <v>521</v>
      </c>
      <c r="N239" s="185" t="s">
        <v>521</v>
      </c>
      <c r="O239" s="58" t="s">
        <v>521</v>
      </c>
    </row>
    <row r="240" spans="1:15" s="59" customFormat="1">
      <c r="A240" s="143" t="s">
        <v>794</v>
      </c>
      <c r="B240" s="114" t="s">
        <v>749</v>
      </c>
      <c r="C240" s="118" t="s">
        <v>572</v>
      </c>
      <c r="D240" s="58"/>
      <c r="E240" s="58"/>
      <c r="F240" s="58" t="s">
        <v>521</v>
      </c>
      <c r="G240" s="58" t="s">
        <v>521</v>
      </c>
      <c r="H240" s="58" t="s">
        <v>521</v>
      </c>
      <c r="I240" s="58" t="s">
        <v>521</v>
      </c>
      <c r="J240" s="58" t="s">
        <v>521</v>
      </c>
      <c r="K240" s="58" t="s">
        <v>521</v>
      </c>
      <c r="L240" s="58" t="s">
        <v>521</v>
      </c>
      <c r="M240" s="58" t="s">
        <v>521</v>
      </c>
      <c r="N240" s="185" t="s">
        <v>521</v>
      </c>
      <c r="O240" s="58" t="s">
        <v>521</v>
      </c>
    </row>
    <row r="241" spans="1:15" s="110" customFormat="1" ht="15.75" customHeight="1">
      <c r="A241" s="143" t="s">
        <v>793</v>
      </c>
      <c r="B241" s="118" t="s">
        <v>616</v>
      </c>
      <c r="C241" s="118" t="s">
        <v>572</v>
      </c>
      <c r="D241" s="180"/>
      <c r="E241" s="180"/>
      <c r="F241" s="180"/>
      <c r="G241" s="180"/>
      <c r="H241" s="180"/>
      <c r="I241" s="180"/>
      <c r="J241" s="180"/>
      <c r="K241" s="180"/>
      <c r="L241" s="180"/>
      <c r="M241" s="180"/>
      <c r="N241" s="185" t="s">
        <v>521</v>
      </c>
      <c r="O241" s="87"/>
    </row>
    <row r="242" spans="1:15" s="110" customFormat="1">
      <c r="A242" s="143" t="s">
        <v>792</v>
      </c>
      <c r="B242" s="114" t="s">
        <v>749</v>
      </c>
      <c r="C242" s="118" t="s">
        <v>572</v>
      </c>
      <c r="D242" s="58"/>
      <c r="E242" s="58"/>
      <c r="F242" s="58" t="s">
        <v>521</v>
      </c>
      <c r="G242" s="58" t="s">
        <v>521</v>
      </c>
      <c r="H242" s="58" t="s">
        <v>521</v>
      </c>
      <c r="I242" s="58" t="s">
        <v>521</v>
      </c>
      <c r="J242" s="58" t="s">
        <v>521</v>
      </c>
      <c r="K242" s="58" t="s">
        <v>521</v>
      </c>
      <c r="L242" s="58" t="s">
        <v>521</v>
      </c>
      <c r="M242" s="58" t="s">
        <v>521</v>
      </c>
      <c r="N242" s="185" t="s">
        <v>521</v>
      </c>
      <c r="O242" s="58" t="s">
        <v>521</v>
      </c>
    </row>
    <row r="243" spans="1:15" s="110" customFormat="1">
      <c r="A243" s="143" t="s">
        <v>791</v>
      </c>
      <c r="B243" s="118" t="s">
        <v>610</v>
      </c>
      <c r="C243" s="118" t="s">
        <v>572</v>
      </c>
      <c r="D243" s="58"/>
      <c r="E243" s="58"/>
      <c r="F243" s="58" t="s">
        <v>521</v>
      </c>
      <c r="G243" s="58" t="s">
        <v>521</v>
      </c>
      <c r="H243" s="58" t="s">
        <v>521</v>
      </c>
      <c r="I243" s="58" t="s">
        <v>521</v>
      </c>
      <c r="J243" s="58" t="s">
        <v>521</v>
      </c>
      <c r="K243" s="58" t="s">
        <v>521</v>
      </c>
      <c r="L243" s="58" t="s">
        <v>521</v>
      </c>
      <c r="M243" s="58" t="s">
        <v>521</v>
      </c>
      <c r="N243" s="185" t="s">
        <v>521</v>
      </c>
      <c r="O243" s="58" t="s">
        <v>521</v>
      </c>
    </row>
    <row r="244" spans="1:15" s="110" customFormat="1">
      <c r="A244" s="143" t="s">
        <v>790</v>
      </c>
      <c r="B244" s="114" t="s">
        <v>749</v>
      </c>
      <c r="C244" s="118" t="s">
        <v>572</v>
      </c>
      <c r="D244" s="58"/>
      <c r="E244" s="58"/>
      <c r="F244" s="58" t="s">
        <v>521</v>
      </c>
      <c r="G244" s="58" t="s">
        <v>521</v>
      </c>
      <c r="H244" s="58" t="s">
        <v>521</v>
      </c>
      <c r="I244" s="58" t="s">
        <v>521</v>
      </c>
      <c r="J244" s="58" t="s">
        <v>521</v>
      </c>
      <c r="K244" s="58" t="s">
        <v>521</v>
      </c>
      <c r="L244" s="58" t="s">
        <v>521</v>
      </c>
      <c r="M244" s="58" t="s">
        <v>521</v>
      </c>
      <c r="N244" s="185" t="s">
        <v>521</v>
      </c>
      <c r="O244" s="58" t="s">
        <v>521</v>
      </c>
    </row>
    <row r="245" spans="1:15" s="110" customFormat="1" ht="31.5">
      <c r="A245" s="143" t="s">
        <v>789</v>
      </c>
      <c r="B245" s="114" t="s">
        <v>608</v>
      </c>
      <c r="C245" s="118" t="s">
        <v>572</v>
      </c>
      <c r="D245" s="58"/>
      <c r="E245" s="58"/>
      <c r="F245" s="58" t="s">
        <v>521</v>
      </c>
      <c r="G245" s="58" t="s">
        <v>521</v>
      </c>
      <c r="H245" s="58" t="s">
        <v>521</v>
      </c>
      <c r="I245" s="58" t="s">
        <v>521</v>
      </c>
      <c r="J245" s="58" t="s">
        <v>521</v>
      </c>
      <c r="K245" s="58" t="s">
        <v>521</v>
      </c>
      <c r="L245" s="58" t="s">
        <v>521</v>
      </c>
      <c r="M245" s="58" t="s">
        <v>521</v>
      </c>
      <c r="N245" s="185" t="s">
        <v>521</v>
      </c>
      <c r="O245" s="58" t="s">
        <v>521</v>
      </c>
    </row>
    <row r="246" spans="1:15" s="110" customFormat="1">
      <c r="A246" s="143" t="s">
        <v>788</v>
      </c>
      <c r="B246" s="114" t="s">
        <v>749</v>
      </c>
      <c r="C246" s="118" t="s">
        <v>572</v>
      </c>
      <c r="D246" s="58"/>
      <c r="E246" s="58"/>
      <c r="F246" s="58" t="s">
        <v>521</v>
      </c>
      <c r="G246" s="58" t="s">
        <v>521</v>
      </c>
      <c r="H246" s="58" t="s">
        <v>521</v>
      </c>
      <c r="I246" s="58" t="s">
        <v>521</v>
      </c>
      <c r="J246" s="58" t="s">
        <v>521</v>
      </c>
      <c r="K246" s="58" t="s">
        <v>521</v>
      </c>
      <c r="L246" s="58" t="s">
        <v>521</v>
      </c>
      <c r="M246" s="58" t="s">
        <v>521</v>
      </c>
      <c r="N246" s="185" t="s">
        <v>521</v>
      </c>
      <c r="O246" s="58" t="s">
        <v>521</v>
      </c>
    </row>
    <row r="247" spans="1:15" s="110" customFormat="1">
      <c r="A247" s="143" t="s">
        <v>787</v>
      </c>
      <c r="B247" s="114" t="s">
        <v>606</v>
      </c>
      <c r="C247" s="118" t="s">
        <v>572</v>
      </c>
      <c r="D247" s="58"/>
      <c r="E247" s="58"/>
      <c r="F247" s="58" t="s">
        <v>521</v>
      </c>
      <c r="G247" s="58" t="s">
        <v>521</v>
      </c>
      <c r="H247" s="58" t="s">
        <v>521</v>
      </c>
      <c r="I247" s="58" t="s">
        <v>521</v>
      </c>
      <c r="J247" s="58" t="s">
        <v>521</v>
      </c>
      <c r="K247" s="58" t="s">
        <v>521</v>
      </c>
      <c r="L247" s="58" t="s">
        <v>521</v>
      </c>
      <c r="M247" s="58" t="s">
        <v>521</v>
      </c>
      <c r="N247" s="185" t="s">
        <v>521</v>
      </c>
      <c r="O247" s="58" t="s">
        <v>521</v>
      </c>
    </row>
    <row r="248" spans="1:15" s="110" customFormat="1">
      <c r="A248" s="143" t="s">
        <v>786</v>
      </c>
      <c r="B248" s="113" t="s">
        <v>749</v>
      </c>
      <c r="C248" s="118" t="s">
        <v>572</v>
      </c>
      <c r="D248" s="58"/>
      <c r="E248" s="58"/>
      <c r="F248" s="58" t="s">
        <v>521</v>
      </c>
      <c r="G248" s="58" t="s">
        <v>521</v>
      </c>
      <c r="H248" s="58" t="s">
        <v>521</v>
      </c>
      <c r="I248" s="58" t="s">
        <v>521</v>
      </c>
      <c r="J248" s="58" t="s">
        <v>521</v>
      </c>
      <c r="K248" s="58" t="s">
        <v>521</v>
      </c>
      <c r="L248" s="58" t="s">
        <v>521</v>
      </c>
      <c r="M248" s="58" t="s">
        <v>521</v>
      </c>
      <c r="N248" s="185" t="s">
        <v>521</v>
      </c>
      <c r="O248" s="58" t="s">
        <v>521</v>
      </c>
    </row>
    <row r="249" spans="1:15" s="110" customFormat="1">
      <c r="A249" s="143" t="s">
        <v>785</v>
      </c>
      <c r="B249" s="114" t="s">
        <v>604</v>
      </c>
      <c r="C249" s="118" t="s">
        <v>572</v>
      </c>
      <c r="D249" s="58"/>
      <c r="E249" s="58"/>
      <c r="F249" s="58" t="s">
        <v>521</v>
      </c>
      <c r="G249" s="58" t="s">
        <v>521</v>
      </c>
      <c r="H249" s="58" t="s">
        <v>521</v>
      </c>
      <c r="I249" s="58" t="s">
        <v>521</v>
      </c>
      <c r="J249" s="58" t="s">
        <v>521</v>
      </c>
      <c r="K249" s="58" t="s">
        <v>521</v>
      </c>
      <c r="L249" s="58" t="s">
        <v>521</v>
      </c>
      <c r="M249" s="58" t="s">
        <v>521</v>
      </c>
      <c r="N249" s="185" t="s">
        <v>521</v>
      </c>
      <c r="O249" s="58" t="s">
        <v>521</v>
      </c>
    </row>
    <row r="250" spans="1:15" s="110" customFormat="1">
      <c r="A250" s="143" t="s">
        <v>784</v>
      </c>
      <c r="B250" s="113" t="s">
        <v>749</v>
      </c>
      <c r="C250" s="118" t="s">
        <v>572</v>
      </c>
      <c r="D250" s="58"/>
      <c r="E250" s="58"/>
      <c r="F250" s="58" t="s">
        <v>521</v>
      </c>
      <c r="G250" s="58" t="s">
        <v>521</v>
      </c>
      <c r="H250" s="58" t="s">
        <v>521</v>
      </c>
      <c r="I250" s="58" t="s">
        <v>521</v>
      </c>
      <c r="J250" s="58" t="s">
        <v>521</v>
      </c>
      <c r="K250" s="58" t="s">
        <v>521</v>
      </c>
      <c r="L250" s="58" t="s">
        <v>521</v>
      </c>
      <c r="M250" s="58" t="s">
        <v>521</v>
      </c>
      <c r="N250" s="185" t="s">
        <v>521</v>
      </c>
      <c r="O250" s="58" t="s">
        <v>521</v>
      </c>
    </row>
    <row r="251" spans="1:15" s="110" customFormat="1">
      <c r="A251" s="143" t="s">
        <v>783</v>
      </c>
      <c r="B251" s="114" t="s">
        <v>782</v>
      </c>
      <c r="C251" s="118" t="s">
        <v>572</v>
      </c>
      <c r="D251" s="180"/>
      <c r="E251" s="180"/>
      <c r="F251" s="181">
        <v>1</v>
      </c>
      <c r="G251" s="181">
        <v>1.8089999999999999</v>
      </c>
      <c r="H251" s="180">
        <v>0.5</v>
      </c>
      <c r="I251" s="181">
        <v>1.224</v>
      </c>
      <c r="J251" s="181">
        <v>0.2</v>
      </c>
      <c r="K251" s="180">
        <v>0.6</v>
      </c>
      <c r="L251" s="180">
        <v>0.2</v>
      </c>
      <c r="M251" s="180">
        <v>0.6</v>
      </c>
      <c r="N251" s="150">
        <f t="shared" ref="N251:N252" si="70">D251+F251+H251+J251+L251</f>
        <v>1.9</v>
      </c>
      <c r="O251" s="150">
        <f t="shared" ref="O251:O252" si="71">E251+G251+I251+K251+M251</f>
        <v>4.2329999999999997</v>
      </c>
    </row>
    <row r="252" spans="1:15" s="59" customFormat="1">
      <c r="A252" s="143" t="s">
        <v>781</v>
      </c>
      <c r="B252" s="114" t="s">
        <v>749</v>
      </c>
      <c r="C252" s="118" t="s">
        <v>572</v>
      </c>
      <c r="D252" s="58"/>
      <c r="E252" s="58"/>
      <c r="F252" s="93">
        <v>0.3</v>
      </c>
      <c r="G252" s="93">
        <v>0.35099999999999998</v>
      </c>
      <c r="H252" s="93">
        <v>0.1</v>
      </c>
      <c r="I252" s="93">
        <v>0.1</v>
      </c>
      <c r="J252" s="93">
        <v>0.1</v>
      </c>
      <c r="K252" s="93">
        <v>0</v>
      </c>
      <c r="L252" s="93">
        <v>0.1</v>
      </c>
      <c r="M252" s="93">
        <v>0.1</v>
      </c>
      <c r="N252" s="150">
        <f t="shared" si="70"/>
        <v>0.6</v>
      </c>
      <c r="O252" s="150">
        <f t="shared" si="71"/>
        <v>0.55099999999999993</v>
      </c>
    </row>
    <row r="253" spans="1:15" s="111" customFormat="1">
      <c r="A253" s="143" t="s">
        <v>780</v>
      </c>
      <c r="B253" s="113" t="s">
        <v>779</v>
      </c>
      <c r="C253" s="118" t="s">
        <v>572</v>
      </c>
      <c r="D253" s="150">
        <f>D256+D265+D267+D273</f>
        <v>22</v>
      </c>
      <c r="E253" s="150">
        <f>E256+E265+E267+E273</f>
        <v>24.407</v>
      </c>
      <c r="F253" s="150">
        <f>F256+F265+F267+F269+F271+F273</f>
        <v>23</v>
      </c>
      <c r="G253" s="150">
        <f>G256+G265+G267+G269+G271+G273</f>
        <v>24.651999999999997</v>
      </c>
      <c r="H253" s="150">
        <f>H256+H265+H267+H254+H269+H271+H273</f>
        <v>22.7</v>
      </c>
      <c r="I253" s="150">
        <f>I256+I265+I267+I254+I269+I271+I273</f>
        <v>19.099999999999998</v>
      </c>
      <c r="J253" s="150">
        <f>J254+J256+J265+J267+J269+J271+J273</f>
        <v>17.400000000000002</v>
      </c>
      <c r="K253" s="150">
        <f>K254+K256+K265+K267+K269+K271+K273</f>
        <v>16.8</v>
      </c>
      <c r="L253" s="150">
        <f>L256+L265+L267+L273</f>
        <v>16.8</v>
      </c>
      <c r="M253" s="150">
        <f>M256+M265+M267+M273</f>
        <v>17.100000000000001</v>
      </c>
      <c r="N253" s="150">
        <f>D253+F253+H253+J253+L253</f>
        <v>101.9</v>
      </c>
      <c r="O253" s="150">
        <f>E253+G253+I253+K253+M253</f>
        <v>102.059</v>
      </c>
    </row>
    <row r="254" spans="1:15" s="110" customFormat="1">
      <c r="A254" s="143" t="s">
        <v>778</v>
      </c>
      <c r="B254" s="114" t="s">
        <v>777</v>
      </c>
      <c r="C254" s="118" t="s">
        <v>572</v>
      </c>
      <c r="D254" s="93">
        <v>0.3</v>
      </c>
      <c r="E254" s="93">
        <v>0.3</v>
      </c>
      <c r="F254" s="93">
        <v>0.2</v>
      </c>
      <c r="G254" s="93">
        <v>0.2</v>
      </c>
      <c r="H254" s="93">
        <v>0.2</v>
      </c>
      <c r="I254" s="93">
        <v>0.2</v>
      </c>
      <c r="J254" s="93">
        <v>0.1</v>
      </c>
      <c r="K254" s="93">
        <v>0.2</v>
      </c>
      <c r="L254" s="93">
        <v>0.2</v>
      </c>
      <c r="M254" s="93">
        <v>0.2</v>
      </c>
      <c r="N254" s="150">
        <f t="shared" si="68"/>
        <v>1</v>
      </c>
      <c r="O254" s="150">
        <f t="shared" si="68"/>
        <v>1.0999999999999999</v>
      </c>
    </row>
    <row r="255" spans="1:15" s="110" customFormat="1">
      <c r="A255" s="143" t="s">
        <v>776</v>
      </c>
      <c r="B255" s="114" t="s">
        <v>749</v>
      </c>
      <c r="C255" s="118" t="s">
        <v>572</v>
      </c>
      <c r="D255" s="58"/>
      <c r="E255" s="58"/>
      <c r="F255" s="58" t="s">
        <v>521</v>
      </c>
      <c r="G255" s="58" t="s">
        <v>521</v>
      </c>
      <c r="H255" s="58" t="s">
        <v>521</v>
      </c>
      <c r="I255" s="58" t="s">
        <v>521</v>
      </c>
      <c r="J255" s="58" t="s">
        <v>521</v>
      </c>
      <c r="K255" s="58" t="s">
        <v>521</v>
      </c>
      <c r="L255" s="58" t="s">
        <v>521</v>
      </c>
      <c r="M255" s="58" t="s">
        <v>521</v>
      </c>
      <c r="N255" s="150" t="s">
        <v>521</v>
      </c>
      <c r="O255" s="58" t="s">
        <v>521</v>
      </c>
    </row>
    <row r="256" spans="1:15" s="110" customFormat="1">
      <c r="A256" s="143" t="s">
        <v>775</v>
      </c>
      <c r="B256" s="114" t="s">
        <v>774</v>
      </c>
      <c r="C256" s="118" t="s">
        <v>572</v>
      </c>
      <c r="D256" s="93"/>
      <c r="E256" s="93"/>
      <c r="F256" s="93">
        <v>6</v>
      </c>
      <c r="G256" s="93">
        <v>6.452</v>
      </c>
      <c r="H256" s="93">
        <v>6.2</v>
      </c>
      <c r="I256" s="93">
        <v>5.3</v>
      </c>
      <c r="J256" s="93">
        <f>J259</f>
        <v>3.9</v>
      </c>
      <c r="K256" s="93">
        <f>K259</f>
        <v>3.7</v>
      </c>
      <c r="L256" s="93">
        <v>5.4</v>
      </c>
      <c r="M256" s="93">
        <v>5.0999999999999996</v>
      </c>
      <c r="N256" s="150">
        <f t="shared" si="68"/>
        <v>21.5</v>
      </c>
      <c r="O256" s="150">
        <f t="shared" si="68"/>
        <v>20.552</v>
      </c>
    </row>
    <row r="257" spans="1:15" s="110" customFormat="1">
      <c r="A257" s="143" t="s">
        <v>773</v>
      </c>
      <c r="B257" s="114" t="s">
        <v>772</v>
      </c>
      <c r="C257" s="118" t="s">
        <v>572</v>
      </c>
      <c r="D257" s="58" t="s">
        <v>521</v>
      </c>
      <c r="E257" s="58" t="s">
        <v>521</v>
      </c>
      <c r="F257" s="58" t="s">
        <v>521</v>
      </c>
      <c r="G257" s="58" t="s">
        <v>521</v>
      </c>
      <c r="H257" s="58" t="s">
        <v>521</v>
      </c>
      <c r="I257" s="58" t="s">
        <v>521</v>
      </c>
      <c r="J257" s="58" t="s">
        <v>521</v>
      </c>
      <c r="K257" s="58" t="s">
        <v>521</v>
      </c>
      <c r="L257" s="58" t="s">
        <v>521</v>
      </c>
      <c r="M257" s="58" t="s">
        <v>521</v>
      </c>
      <c r="N257" s="58" t="s">
        <v>521</v>
      </c>
      <c r="O257" s="58" t="s">
        <v>521</v>
      </c>
    </row>
    <row r="258" spans="1:15" s="110" customFormat="1">
      <c r="A258" s="143" t="s">
        <v>771</v>
      </c>
      <c r="B258" s="113" t="s">
        <v>749</v>
      </c>
      <c r="C258" s="118" t="s">
        <v>572</v>
      </c>
      <c r="D258" s="58" t="s">
        <v>521</v>
      </c>
      <c r="E258" s="58" t="s">
        <v>521</v>
      </c>
      <c r="F258" s="58" t="s">
        <v>521</v>
      </c>
      <c r="G258" s="58" t="s">
        <v>521</v>
      </c>
      <c r="H258" s="58" t="s">
        <v>521</v>
      </c>
      <c r="I258" s="58" t="s">
        <v>521</v>
      </c>
      <c r="J258" s="58" t="s">
        <v>521</v>
      </c>
      <c r="K258" s="58" t="s">
        <v>521</v>
      </c>
      <c r="L258" s="58" t="s">
        <v>521</v>
      </c>
      <c r="M258" s="58" t="s">
        <v>521</v>
      </c>
      <c r="N258" s="58" t="s">
        <v>521</v>
      </c>
      <c r="O258" s="58" t="s">
        <v>521</v>
      </c>
    </row>
    <row r="259" spans="1:15" s="110" customFormat="1">
      <c r="A259" s="143" t="s">
        <v>770</v>
      </c>
      <c r="B259" s="114" t="s">
        <v>769</v>
      </c>
      <c r="C259" s="118" t="s">
        <v>572</v>
      </c>
      <c r="D259" s="58"/>
      <c r="E259" s="58"/>
      <c r="F259" s="93">
        <v>6</v>
      </c>
      <c r="G259" s="93">
        <v>6.5</v>
      </c>
      <c r="H259" s="93">
        <v>6.2</v>
      </c>
      <c r="I259" s="93">
        <v>5.3</v>
      </c>
      <c r="J259" s="93">
        <v>3.9</v>
      </c>
      <c r="K259" s="93">
        <v>3.7</v>
      </c>
      <c r="L259" s="93">
        <v>5.4</v>
      </c>
      <c r="M259" s="93">
        <v>5.0999999999999996</v>
      </c>
      <c r="N259" s="150">
        <f t="shared" si="68"/>
        <v>21.5</v>
      </c>
      <c r="O259" s="150">
        <f t="shared" si="68"/>
        <v>20.6</v>
      </c>
    </row>
    <row r="260" spans="1:15" s="111" customFormat="1">
      <c r="A260" s="143" t="s">
        <v>768</v>
      </c>
      <c r="B260" s="113" t="s">
        <v>749</v>
      </c>
      <c r="C260" s="118" t="s">
        <v>572</v>
      </c>
      <c r="D260" s="58"/>
      <c r="E260" s="58"/>
      <c r="F260" s="58" t="s">
        <v>521</v>
      </c>
      <c r="G260" s="58" t="s">
        <v>521</v>
      </c>
      <c r="H260" s="58" t="s">
        <v>521</v>
      </c>
      <c r="I260" s="58" t="s">
        <v>521</v>
      </c>
      <c r="J260" s="58" t="s">
        <v>521</v>
      </c>
      <c r="K260" s="58" t="s">
        <v>521</v>
      </c>
      <c r="L260" s="58" t="s">
        <v>521</v>
      </c>
      <c r="M260" s="58" t="s">
        <v>521</v>
      </c>
      <c r="N260" s="150" t="s">
        <v>521</v>
      </c>
      <c r="O260" s="58" t="s">
        <v>521</v>
      </c>
    </row>
    <row r="261" spans="1:15" s="111" customFormat="1" ht="31.5">
      <c r="A261" s="143" t="s">
        <v>767</v>
      </c>
      <c r="B261" s="114" t="s">
        <v>766</v>
      </c>
      <c r="C261" s="118" t="s">
        <v>572</v>
      </c>
      <c r="D261" s="58" t="s">
        <v>521</v>
      </c>
      <c r="E261" s="58" t="s">
        <v>521</v>
      </c>
      <c r="F261" s="58" t="s">
        <v>521</v>
      </c>
      <c r="G261" s="58" t="s">
        <v>521</v>
      </c>
      <c r="H261" s="58" t="s">
        <v>521</v>
      </c>
      <c r="I261" s="58" t="s">
        <v>521</v>
      </c>
      <c r="J261" s="58" t="s">
        <v>521</v>
      </c>
      <c r="K261" s="58" t="s">
        <v>521</v>
      </c>
      <c r="L261" s="58" t="s">
        <v>521</v>
      </c>
      <c r="M261" s="58" t="s">
        <v>521</v>
      </c>
      <c r="N261" s="150" t="s">
        <v>521</v>
      </c>
      <c r="O261" s="58" t="s">
        <v>521</v>
      </c>
    </row>
    <row r="262" spans="1:15" s="111" customFormat="1">
      <c r="A262" s="143" t="s">
        <v>765</v>
      </c>
      <c r="B262" s="114" t="s">
        <v>749</v>
      </c>
      <c r="C262" s="118" t="s">
        <v>572</v>
      </c>
      <c r="D262" s="58" t="s">
        <v>521</v>
      </c>
      <c r="E262" s="58" t="s">
        <v>521</v>
      </c>
      <c r="F262" s="58" t="s">
        <v>521</v>
      </c>
      <c r="G262" s="58" t="s">
        <v>521</v>
      </c>
      <c r="H262" s="58" t="s">
        <v>521</v>
      </c>
      <c r="I262" s="58" t="s">
        <v>521</v>
      </c>
      <c r="J262" s="58" t="s">
        <v>521</v>
      </c>
      <c r="K262" s="58" t="s">
        <v>521</v>
      </c>
      <c r="L262" s="58" t="s">
        <v>521</v>
      </c>
      <c r="M262" s="58" t="s">
        <v>521</v>
      </c>
      <c r="N262" s="150" t="s">
        <v>521</v>
      </c>
      <c r="O262" s="58" t="s">
        <v>521</v>
      </c>
    </row>
    <row r="263" spans="1:15" s="111" customFormat="1">
      <c r="A263" s="143" t="s">
        <v>764</v>
      </c>
      <c r="B263" s="114" t="s">
        <v>763</v>
      </c>
      <c r="C263" s="118" t="s">
        <v>572</v>
      </c>
      <c r="D263" s="58" t="s">
        <v>521</v>
      </c>
      <c r="E263" s="58" t="s">
        <v>521</v>
      </c>
      <c r="F263" s="58" t="s">
        <v>521</v>
      </c>
      <c r="G263" s="58" t="s">
        <v>521</v>
      </c>
      <c r="H263" s="58" t="s">
        <v>521</v>
      </c>
      <c r="I263" s="58" t="s">
        <v>521</v>
      </c>
      <c r="J263" s="58" t="s">
        <v>521</v>
      </c>
      <c r="K263" s="58" t="s">
        <v>521</v>
      </c>
      <c r="L263" s="58" t="s">
        <v>521</v>
      </c>
      <c r="M263" s="58" t="s">
        <v>521</v>
      </c>
      <c r="N263" s="150" t="s">
        <v>521</v>
      </c>
      <c r="O263" s="58" t="s">
        <v>521</v>
      </c>
    </row>
    <row r="264" spans="1:15" s="111" customFormat="1">
      <c r="A264" s="143" t="s">
        <v>762</v>
      </c>
      <c r="B264" s="114" t="s">
        <v>749</v>
      </c>
      <c r="C264" s="118" t="s">
        <v>572</v>
      </c>
      <c r="D264" s="58" t="s">
        <v>521</v>
      </c>
      <c r="E264" s="58" t="s">
        <v>521</v>
      </c>
      <c r="F264" s="58" t="s">
        <v>521</v>
      </c>
      <c r="G264" s="58" t="s">
        <v>521</v>
      </c>
      <c r="H264" s="58" t="s">
        <v>521</v>
      </c>
      <c r="I264" s="58" t="s">
        <v>521</v>
      </c>
      <c r="J264" s="58" t="s">
        <v>521</v>
      </c>
      <c r="K264" s="58" t="s">
        <v>521</v>
      </c>
      <c r="L264" s="58" t="s">
        <v>521</v>
      </c>
      <c r="M264" s="58" t="s">
        <v>521</v>
      </c>
      <c r="N264" s="150" t="s">
        <v>521</v>
      </c>
      <c r="O264" s="58" t="s">
        <v>521</v>
      </c>
    </row>
    <row r="265" spans="1:15" s="111" customFormat="1">
      <c r="A265" s="143" t="s">
        <v>761</v>
      </c>
      <c r="B265" s="114" t="s">
        <v>760</v>
      </c>
      <c r="C265" s="118" t="s">
        <v>572</v>
      </c>
      <c r="D265" s="93">
        <v>1.7</v>
      </c>
      <c r="E265" s="93">
        <v>1.5880000000000001</v>
      </c>
      <c r="F265" s="93">
        <v>1.7</v>
      </c>
      <c r="G265" s="93">
        <v>1.7</v>
      </c>
      <c r="H265" s="93">
        <v>1.9</v>
      </c>
      <c r="I265" s="93">
        <v>1.8</v>
      </c>
      <c r="J265" s="93">
        <v>1.9</v>
      </c>
      <c r="K265" s="93">
        <v>1.8</v>
      </c>
      <c r="L265" s="93">
        <v>2</v>
      </c>
      <c r="M265" s="93">
        <v>1.8</v>
      </c>
      <c r="N265" s="150">
        <f t="shared" si="68"/>
        <v>9.1999999999999993</v>
      </c>
      <c r="O265" s="150">
        <f t="shared" si="68"/>
        <v>8.6880000000000006</v>
      </c>
    </row>
    <row r="266" spans="1:15" s="111" customFormat="1">
      <c r="A266" s="143" t="s">
        <v>759</v>
      </c>
      <c r="B266" s="114" t="s">
        <v>749</v>
      </c>
      <c r="C266" s="118" t="s">
        <v>572</v>
      </c>
      <c r="D266" s="58"/>
      <c r="E266" s="58"/>
      <c r="F266" s="58" t="s">
        <v>521</v>
      </c>
      <c r="G266" s="58" t="s">
        <v>521</v>
      </c>
      <c r="H266" s="58" t="s">
        <v>521</v>
      </c>
      <c r="I266" s="58" t="s">
        <v>521</v>
      </c>
      <c r="J266" s="58" t="s">
        <v>521</v>
      </c>
      <c r="K266" s="93" t="s">
        <v>521</v>
      </c>
      <c r="L266" s="58" t="s">
        <v>521</v>
      </c>
      <c r="M266" s="58" t="s">
        <v>521</v>
      </c>
      <c r="N266" s="58" t="s">
        <v>521</v>
      </c>
      <c r="O266" s="58" t="s">
        <v>521</v>
      </c>
    </row>
    <row r="267" spans="1:15" s="111" customFormat="1">
      <c r="A267" s="143" t="s">
        <v>758</v>
      </c>
      <c r="B267" s="114" t="s">
        <v>757</v>
      </c>
      <c r="C267" s="118" t="s">
        <v>572</v>
      </c>
      <c r="D267" s="93">
        <v>7.6</v>
      </c>
      <c r="E267" s="93">
        <v>7.5190000000000001</v>
      </c>
      <c r="F267" s="93">
        <v>6.2</v>
      </c>
      <c r="G267" s="93">
        <v>6.6</v>
      </c>
      <c r="H267" s="93">
        <v>8.8000000000000007</v>
      </c>
      <c r="I267" s="93">
        <v>8.5</v>
      </c>
      <c r="J267" s="93">
        <v>6.9</v>
      </c>
      <c r="K267" s="93">
        <v>6.8</v>
      </c>
      <c r="L267" s="93">
        <v>8.4</v>
      </c>
      <c r="M267" s="93">
        <v>8.1</v>
      </c>
      <c r="N267" s="150">
        <f t="shared" si="68"/>
        <v>37.9</v>
      </c>
      <c r="O267" s="150">
        <f t="shared" si="68"/>
        <v>37.518999999999998</v>
      </c>
    </row>
    <row r="268" spans="1:15" s="111" customFormat="1">
      <c r="A268" s="143" t="s">
        <v>756</v>
      </c>
      <c r="B268" s="114" t="s">
        <v>749</v>
      </c>
      <c r="C268" s="118" t="s">
        <v>572</v>
      </c>
      <c r="D268" s="58"/>
      <c r="E268" s="58"/>
      <c r="F268" s="58" t="s">
        <v>521</v>
      </c>
      <c r="G268" s="58" t="s">
        <v>521</v>
      </c>
      <c r="H268" s="58" t="s">
        <v>521</v>
      </c>
      <c r="I268" s="58" t="s">
        <v>521</v>
      </c>
      <c r="J268" s="58" t="s">
        <v>521</v>
      </c>
      <c r="K268" s="58" t="s">
        <v>521</v>
      </c>
      <c r="L268" s="58" t="s">
        <v>521</v>
      </c>
      <c r="M268" s="58" t="s">
        <v>521</v>
      </c>
      <c r="N268" s="150"/>
      <c r="O268" s="58" t="s">
        <v>521</v>
      </c>
    </row>
    <row r="269" spans="1:15" s="110" customFormat="1">
      <c r="A269" s="143" t="s">
        <v>755</v>
      </c>
      <c r="B269" s="114" t="s">
        <v>754</v>
      </c>
      <c r="C269" s="118" t="s">
        <v>572</v>
      </c>
      <c r="D269" s="58"/>
      <c r="E269" s="58"/>
      <c r="F269" s="93">
        <v>0.2</v>
      </c>
      <c r="G269" s="93">
        <v>0.2</v>
      </c>
      <c r="H269" s="58"/>
      <c r="I269" s="58"/>
      <c r="J269" s="93">
        <v>0.5</v>
      </c>
      <c r="K269" s="93">
        <v>0.6</v>
      </c>
      <c r="L269" s="58"/>
      <c r="M269" s="58"/>
      <c r="N269" s="150">
        <f t="shared" si="68"/>
        <v>0.7</v>
      </c>
      <c r="O269" s="190">
        <f>E269+G269+I269+K269+M269</f>
        <v>0.8</v>
      </c>
    </row>
    <row r="270" spans="1:15" s="111" customFormat="1">
      <c r="A270" s="143" t="s">
        <v>753</v>
      </c>
      <c r="B270" s="114" t="s">
        <v>749</v>
      </c>
      <c r="C270" s="118" t="s">
        <v>572</v>
      </c>
      <c r="D270" s="58"/>
      <c r="E270" s="58"/>
      <c r="F270" s="58" t="s">
        <v>521</v>
      </c>
      <c r="G270" s="58" t="s">
        <v>521</v>
      </c>
      <c r="H270" s="58" t="s">
        <v>521</v>
      </c>
      <c r="I270" s="58" t="s">
        <v>521</v>
      </c>
      <c r="J270" s="58" t="s">
        <v>521</v>
      </c>
      <c r="K270" s="58" t="s">
        <v>521</v>
      </c>
      <c r="L270" s="58" t="s">
        <v>521</v>
      </c>
      <c r="M270" s="58" t="s">
        <v>521</v>
      </c>
      <c r="N270" s="58" t="s">
        <v>521</v>
      </c>
      <c r="O270" s="58" t="s">
        <v>521</v>
      </c>
    </row>
    <row r="271" spans="1:15" s="111" customFormat="1" ht="31.5">
      <c r="A271" s="143" t="s">
        <v>752</v>
      </c>
      <c r="B271" s="114" t="s">
        <v>751</v>
      </c>
      <c r="C271" s="118" t="s">
        <v>572</v>
      </c>
      <c r="D271" s="58"/>
      <c r="E271" s="58"/>
      <c r="F271" s="93">
        <v>3.9</v>
      </c>
      <c r="G271" s="93">
        <v>4.4000000000000004</v>
      </c>
      <c r="H271" s="93">
        <v>3.1</v>
      </c>
      <c r="I271" s="93">
        <v>2.2999999999999998</v>
      </c>
      <c r="J271" s="93">
        <v>3.6</v>
      </c>
      <c r="K271" s="93">
        <v>3</v>
      </c>
      <c r="L271" s="93">
        <v>2</v>
      </c>
      <c r="M271" s="93">
        <v>2.6</v>
      </c>
      <c r="N271" s="150">
        <f t="shared" ref="N271:O278" si="72">D271+F271+H271+J271+L271</f>
        <v>12.6</v>
      </c>
      <c r="O271" s="150">
        <f t="shared" si="72"/>
        <v>12.299999999999999</v>
      </c>
    </row>
    <row r="272" spans="1:15" s="111" customFormat="1">
      <c r="A272" s="143" t="s">
        <v>750</v>
      </c>
      <c r="B272" s="114" t="s">
        <v>749</v>
      </c>
      <c r="C272" s="118" t="s">
        <v>572</v>
      </c>
      <c r="D272" s="93" t="s">
        <v>521</v>
      </c>
      <c r="E272" s="93" t="s">
        <v>521</v>
      </c>
      <c r="F272" s="93" t="s">
        <v>521</v>
      </c>
      <c r="G272" s="93" t="s">
        <v>521</v>
      </c>
      <c r="H272" s="58" t="s">
        <v>521</v>
      </c>
      <c r="I272" s="58" t="s">
        <v>521</v>
      </c>
      <c r="J272" s="58" t="s">
        <v>521</v>
      </c>
      <c r="K272" s="58" t="s">
        <v>521</v>
      </c>
      <c r="L272" s="58" t="s">
        <v>521</v>
      </c>
      <c r="M272" s="58" t="s">
        <v>521</v>
      </c>
      <c r="N272" s="58" t="s">
        <v>521</v>
      </c>
      <c r="O272" s="58" t="s">
        <v>521</v>
      </c>
    </row>
    <row r="273" spans="1:15" s="111" customFormat="1">
      <c r="A273" s="143" t="s">
        <v>1232</v>
      </c>
      <c r="B273" s="114" t="s">
        <v>1233</v>
      </c>
      <c r="C273" s="118" t="s">
        <v>572</v>
      </c>
      <c r="D273" s="93">
        <v>12.7</v>
      </c>
      <c r="E273" s="93">
        <v>15.3</v>
      </c>
      <c r="F273" s="93">
        <v>5</v>
      </c>
      <c r="G273" s="93">
        <v>5.3</v>
      </c>
      <c r="H273" s="93">
        <v>2.5</v>
      </c>
      <c r="I273" s="93">
        <v>1</v>
      </c>
      <c r="J273" s="93">
        <v>0.5</v>
      </c>
      <c r="K273" s="93">
        <v>0.7</v>
      </c>
      <c r="L273" s="93">
        <v>1</v>
      </c>
      <c r="M273" s="93">
        <v>2.1</v>
      </c>
      <c r="N273" s="150">
        <f t="shared" si="72"/>
        <v>21.7</v>
      </c>
      <c r="O273" s="150">
        <f t="shared" si="72"/>
        <v>24.400000000000002</v>
      </c>
    </row>
    <row r="274" spans="1:15" s="111" customFormat="1">
      <c r="A274" s="143" t="s">
        <v>1234</v>
      </c>
      <c r="B274" s="114" t="s">
        <v>749</v>
      </c>
      <c r="C274" s="118" t="s">
        <v>572</v>
      </c>
      <c r="D274" s="93">
        <v>0.2</v>
      </c>
      <c r="E274" s="93">
        <v>0.2</v>
      </c>
      <c r="F274" s="93">
        <v>0.6</v>
      </c>
      <c r="G274" s="93">
        <v>0.6</v>
      </c>
      <c r="H274" s="93">
        <v>0.7</v>
      </c>
      <c r="I274" s="93">
        <v>0.7</v>
      </c>
      <c r="J274" s="93">
        <v>0.6</v>
      </c>
      <c r="K274" s="93">
        <v>0.2</v>
      </c>
      <c r="L274" s="93">
        <v>0.2</v>
      </c>
      <c r="M274" s="93">
        <v>0.2</v>
      </c>
      <c r="N274" s="150">
        <f t="shared" si="72"/>
        <v>2.3000000000000003</v>
      </c>
      <c r="O274" s="150">
        <f t="shared" si="72"/>
        <v>1.9</v>
      </c>
    </row>
    <row r="275" spans="1:15" s="111" customFormat="1" ht="47.25">
      <c r="A275" s="143" t="s">
        <v>748</v>
      </c>
      <c r="B275" s="113" t="s">
        <v>1235</v>
      </c>
      <c r="C275" s="118" t="s">
        <v>527</v>
      </c>
      <c r="D275" s="181">
        <f>D278</f>
        <v>102.12651789984484</v>
      </c>
      <c r="E275" s="181">
        <f t="shared" ref="E275:O275" si="73">E278</f>
        <v>95.148221626622671</v>
      </c>
      <c r="F275" s="181">
        <f t="shared" si="73"/>
        <v>94.332627118644069</v>
      </c>
      <c r="G275" s="181">
        <f t="shared" si="73"/>
        <v>96.63240349586961</v>
      </c>
      <c r="H275" s="181">
        <f t="shared" si="73"/>
        <v>99.459305634604448</v>
      </c>
      <c r="I275" s="181">
        <f t="shared" si="73"/>
        <v>100.11376564277587</v>
      </c>
      <c r="J275" s="181">
        <f t="shared" si="73"/>
        <v>120</v>
      </c>
      <c r="K275" s="181">
        <f t="shared" si="73"/>
        <v>120.4</v>
      </c>
      <c r="L275" s="181">
        <f t="shared" si="73"/>
        <v>99.234234234234236</v>
      </c>
      <c r="M275" s="181">
        <f t="shared" si="73"/>
        <v>101.2</v>
      </c>
      <c r="N275" s="181">
        <f t="shared" si="73"/>
        <v>515.15268488732761</v>
      </c>
      <c r="O275" s="181">
        <f t="shared" si="73"/>
        <v>513.49439076526824</v>
      </c>
    </row>
    <row r="276" spans="1:15" s="111" customFormat="1">
      <c r="A276" s="143" t="s">
        <v>747</v>
      </c>
      <c r="B276" s="118" t="s">
        <v>1236</v>
      </c>
      <c r="C276" s="118" t="s">
        <v>527</v>
      </c>
      <c r="D276" s="58"/>
      <c r="E276" s="58"/>
      <c r="F276" s="58" t="s">
        <v>521</v>
      </c>
      <c r="G276" s="58" t="s">
        <v>521</v>
      </c>
      <c r="H276" s="58" t="s">
        <v>521</v>
      </c>
      <c r="I276" s="58" t="s">
        <v>521</v>
      </c>
      <c r="J276" s="58" t="s">
        <v>521</v>
      </c>
      <c r="K276" s="58" t="s">
        <v>521</v>
      </c>
      <c r="L276" s="58" t="s">
        <v>521</v>
      </c>
      <c r="M276" s="58" t="s">
        <v>521</v>
      </c>
      <c r="N276" s="150"/>
      <c r="O276" s="58" t="s">
        <v>521</v>
      </c>
    </row>
    <row r="277" spans="1:15" s="111" customFormat="1">
      <c r="A277" s="143" t="s">
        <v>746</v>
      </c>
      <c r="B277" s="118" t="s">
        <v>1237</v>
      </c>
      <c r="C277" s="118" t="s">
        <v>527</v>
      </c>
      <c r="D277" s="58"/>
      <c r="E277" s="58"/>
      <c r="F277" s="58" t="s">
        <v>521</v>
      </c>
      <c r="G277" s="58" t="s">
        <v>521</v>
      </c>
      <c r="H277" s="58" t="s">
        <v>521</v>
      </c>
      <c r="I277" s="58" t="s">
        <v>521</v>
      </c>
      <c r="J277" s="58" t="s">
        <v>521</v>
      </c>
      <c r="K277" s="58" t="s">
        <v>521</v>
      </c>
      <c r="L277" s="58" t="s">
        <v>521</v>
      </c>
      <c r="M277" s="58" t="s">
        <v>521</v>
      </c>
      <c r="N277" s="150"/>
      <c r="O277" s="58" t="s">
        <v>521</v>
      </c>
    </row>
    <row r="278" spans="1:15" s="111" customFormat="1">
      <c r="A278" s="143" t="s">
        <v>745</v>
      </c>
      <c r="B278" s="118" t="s">
        <v>1238</v>
      </c>
      <c r="C278" s="118" t="s">
        <v>527</v>
      </c>
      <c r="D278" s="93">
        <f>175.1/(145.3*1.18)*100</f>
        <v>102.12651789984484</v>
      </c>
      <c r="E278" s="93">
        <f>175.571/(156.376*1.18)*100</f>
        <v>95.148221626622671</v>
      </c>
      <c r="F278" s="93">
        <f>178.1/(160*1.18)*100</f>
        <v>94.332627118644069</v>
      </c>
      <c r="G278" s="93">
        <f>180.8/(158.56*1.18)*100</f>
        <v>96.63240349586961</v>
      </c>
      <c r="H278" s="93">
        <f>209.7/(175.7*1.2)*100</f>
        <v>99.459305634604448</v>
      </c>
      <c r="I278" s="93">
        <f>211.2/(175.8*1.2)*100</f>
        <v>100.11376564277587</v>
      </c>
      <c r="J278" s="93">
        <v>120</v>
      </c>
      <c r="K278" s="93">
        <v>120.4</v>
      </c>
      <c r="L278" s="93">
        <f>220.3/(185*1.2)*100</f>
        <v>99.234234234234236</v>
      </c>
      <c r="M278" s="93">
        <v>101.2</v>
      </c>
      <c r="N278" s="150">
        <f t="shared" si="72"/>
        <v>515.15268488732761</v>
      </c>
      <c r="O278" s="150">
        <f t="shared" si="72"/>
        <v>513.49439076526824</v>
      </c>
    </row>
    <row r="279" spans="1:15" s="111" customFormat="1">
      <c r="A279" s="143" t="s">
        <v>744</v>
      </c>
      <c r="B279" s="118" t="s">
        <v>1239</v>
      </c>
      <c r="C279" s="118"/>
      <c r="D279" s="58"/>
      <c r="E279" s="58"/>
      <c r="F279" s="58" t="s">
        <v>521</v>
      </c>
      <c r="G279" s="58" t="s">
        <v>521</v>
      </c>
      <c r="H279" s="58" t="s">
        <v>521</v>
      </c>
      <c r="I279" s="58" t="s">
        <v>521</v>
      </c>
      <c r="J279" s="58" t="s">
        <v>521</v>
      </c>
      <c r="K279" s="58" t="s">
        <v>521</v>
      </c>
      <c r="L279" s="58" t="s">
        <v>521</v>
      </c>
      <c r="M279" s="58" t="s">
        <v>521</v>
      </c>
      <c r="N279" s="150" t="s">
        <v>521</v>
      </c>
      <c r="O279" s="58" t="s">
        <v>521</v>
      </c>
    </row>
    <row r="280" spans="1:15" s="111" customFormat="1" ht="19.5" customHeight="1">
      <c r="A280" s="143" t="s">
        <v>743</v>
      </c>
      <c r="B280" s="118" t="s">
        <v>1240</v>
      </c>
      <c r="C280" s="118" t="s">
        <v>527</v>
      </c>
      <c r="D280" s="180"/>
      <c r="E280" s="180"/>
      <c r="F280" s="180"/>
      <c r="G280" s="180"/>
      <c r="H280" s="180"/>
      <c r="I280" s="180"/>
      <c r="J280" s="180"/>
      <c r="K280" s="180"/>
      <c r="L280" s="180"/>
      <c r="M280" s="180"/>
      <c r="N280" s="150" t="s">
        <v>521</v>
      </c>
      <c r="O280" s="146"/>
    </row>
    <row r="281" spans="1:15" s="111" customFormat="1" ht="19.5" customHeight="1">
      <c r="A281" s="143" t="s">
        <v>741</v>
      </c>
      <c r="B281" s="118" t="s">
        <v>1241</v>
      </c>
      <c r="C281" s="118" t="s">
        <v>527</v>
      </c>
      <c r="D281" s="58"/>
      <c r="E281" s="58"/>
      <c r="F281" s="58" t="s">
        <v>521</v>
      </c>
      <c r="G281" s="58" t="s">
        <v>521</v>
      </c>
      <c r="H281" s="58" t="s">
        <v>521</v>
      </c>
      <c r="I281" s="58" t="s">
        <v>521</v>
      </c>
      <c r="J281" s="58" t="s">
        <v>521</v>
      </c>
      <c r="K281" s="58" t="s">
        <v>521</v>
      </c>
      <c r="L281" s="58" t="s">
        <v>521</v>
      </c>
      <c r="M281" s="58" t="s">
        <v>521</v>
      </c>
      <c r="N281" s="150" t="s">
        <v>521</v>
      </c>
      <c r="O281" s="58" t="s">
        <v>521</v>
      </c>
    </row>
    <row r="282" spans="1:15" s="111" customFormat="1" ht="32.25" customHeight="1">
      <c r="A282" s="143" t="s">
        <v>740</v>
      </c>
      <c r="B282" s="114" t="s">
        <v>1242</v>
      </c>
      <c r="C282" s="118" t="s">
        <v>527</v>
      </c>
      <c r="D282" s="58"/>
      <c r="E282" s="58"/>
      <c r="F282" s="58" t="s">
        <v>521</v>
      </c>
      <c r="G282" s="58" t="s">
        <v>521</v>
      </c>
      <c r="H282" s="58" t="s">
        <v>521</v>
      </c>
      <c r="I282" s="58" t="s">
        <v>521</v>
      </c>
      <c r="J282" s="58" t="s">
        <v>521</v>
      </c>
      <c r="K282" s="58" t="s">
        <v>521</v>
      </c>
      <c r="L282" s="58" t="s">
        <v>521</v>
      </c>
      <c r="M282" s="58" t="s">
        <v>521</v>
      </c>
      <c r="N282" s="150" t="s">
        <v>521</v>
      </c>
      <c r="O282" s="58" t="s">
        <v>521</v>
      </c>
    </row>
    <row r="283" spans="1:15" s="111" customFormat="1" ht="19.5" customHeight="1">
      <c r="A283" s="143" t="s">
        <v>1243</v>
      </c>
      <c r="B283" s="118" t="s">
        <v>606</v>
      </c>
      <c r="C283" s="118" t="s">
        <v>527</v>
      </c>
      <c r="D283" s="58"/>
      <c r="E283" s="58"/>
      <c r="F283" s="58" t="s">
        <v>521</v>
      </c>
      <c r="G283" s="58" t="s">
        <v>521</v>
      </c>
      <c r="H283" s="58" t="s">
        <v>521</v>
      </c>
      <c r="I283" s="58" t="s">
        <v>521</v>
      </c>
      <c r="J283" s="58" t="s">
        <v>521</v>
      </c>
      <c r="K283" s="58" t="s">
        <v>521</v>
      </c>
      <c r="L283" s="58" t="s">
        <v>521</v>
      </c>
      <c r="M283" s="58" t="s">
        <v>521</v>
      </c>
      <c r="N283" s="150" t="s">
        <v>521</v>
      </c>
      <c r="O283" s="58" t="s">
        <v>521</v>
      </c>
    </row>
    <row r="284" spans="1:15" s="111" customFormat="1" ht="19.5" customHeight="1">
      <c r="A284" s="143" t="s">
        <v>1244</v>
      </c>
      <c r="B284" s="118" t="s">
        <v>604</v>
      </c>
      <c r="C284" s="118" t="s">
        <v>527</v>
      </c>
      <c r="D284" s="58"/>
      <c r="E284" s="58"/>
      <c r="F284" s="58" t="s">
        <v>521</v>
      </c>
      <c r="G284" s="58" t="s">
        <v>521</v>
      </c>
      <c r="H284" s="58" t="s">
        <v>521</v>
      </c>
      <c r="I284" s="58" t="s">
        <v>521</v>
      </c>
      <c r="J284" s="58" t="s">
        <v>521</v>
      </c>
      <c r="K284" s="58" t="s">
        <v>521</v>
      </c>
      <c r="L284" s="58" t="s">
        <v>521</v>
      </c>
      <c r="M284" s="58" t="s">
        <v>521</v>
      </c>
      <c r="N284" s="150" t="s">
        <v>521</v>
      </c>
      <c r="O284" s="58" t="s">
        <v>521</v>
      </c>
    </row>
    <row r="285" spans="1:15" s="110" customFormat="1" ht="15.6" customHeight="1">
      <c r="A285" s="161" t="s">
        <v>739</v>
      </c>
      <c r="B285" s="161"/>
      <c r="C285" s="161"/>
      <c r="D285" s="161"/>
      <c r="E285" s="161"/>
      <c r="F285" s="161"/>
      <c r="G285" s="161"/>
      <c r="H285" s="161"/>
      <c r="I285" s="161"/>
      <c r="J285" s="161"/>
      <c r="K285" s="161"/>
      <c r="L285" s="161"/>
      <c r="M285" s="161"/>
      <c r="N285" s="161"/>
      <c r="O285" s="161"/>
    </row>
    <row r="286" spans="1:15" s="109" customFormat="1" ht="31.5">
      <c r="A286" s="141" t="s">
        <v>738</v>
      </c>
      <c r="B286" s="119" t="s">
        <v>737</v>
      </c>
      <c r="C286" s="142" t="s">
        <v>521</v>
      </c>
      <c r="D286" s="129" t="s">
        <v>687</v>
      </c>
      <c r="E286" s="129" t="s">
        <v>687</v>
      </c>
      <c r="F286" s="129" t="s">
        <v>687</v>
      </c>
      <c r="G286" s="129" t="s">
        <v>687</v>
      </c>
      <c r="H286" s="129" t="s">
        <v>687</v>
      </c>
      <c r="I286" s="129" t="s">
        <v>687</v>
      </c>
      <c r="J286" s="129" t="s">
        <v>687</v>
      </c>
      <c r="K286" s="129" t="s">
        <v>687</v>
      </c>
      <c r="L286" s="129" t="s">
        <v>687</v>
      </c>
      <c r="M286" s="129" t="s">
        <v>521</v>
      </c>
      <c r="N286" s="129" t="s">
        <v>687</v>
      </c>
      <c r="O286" s="129" t="s">
        <v>687</v>
      </c>
    </row>
    <row r="287" spans="1:15" s="112" customFormat="1">
      <c r="A287" s="143" t="s">
        <v>736</v>
      </c>
      <c r="B287" s="113" t="s">
        <v>735</v>
      </c>
      <c r="C287" s="118" t="s">
        <v>528</v>
      </c>
      <c r="D287" s="58" t="s">
        <v>521</v>
      </c>
      <c r="E287" s="58" t="s">
        <v>521</v>
      </c>
      <c r="F287" s="58" t="s">
        <v>521</v>
      </c>
      <c r="G287" s="58" t="s">
        <v>521</v>
      </c>
      <c r="H287" s="58" t="s">
        <v>521</v>
      </c>
      <c r="I287" s="58" t="s">
        <v>521</v>
      </c>
      <c r="J287" s="58" t="s">
        <v>521</v>
      </c>
      <c r="K287" s="58" t="s">
        <v>521</v>
      </c>
      <c r="L287" s="58" t="s">
        <v>521</v>
      </c>
      <c r="M287" s="58" t="s">
        <v>521</v>
      </c>
      <c r="N287" s="58" t="s">
        <v>521</v>
      </c>
      <c r="O287" s="58" t="s">
        <v>521</v>
      </c>
    </row>
    <row r="288" spans="1:15" s="112" customFormat="1">
      <c r="A288" s="143" t="s">
        <v>704</v>
      </c>
      <c r="B288" s="113" t="s">
        <v>734</v>
      </c>
      <c r="C288" s="118" t="s">
        <v>692</v>
      </c>
      <c r="D288" s="58" t="s">
        <v>521</v>
      </c>
      <c r="E288" s="58" t="s">
        <v>521</v>
      </c>
      <c r="F288" s="58" t="s">
        <v>521</v>
      </c>
      <c r="G288" s="58" t="s">
        <v>521</v>
      </c>
      <c r="H288" s="58" t="s">
        <v>521</v>
      </c>
      <c r="I288" s="58" t="s">
        <v>521</v>
      </c>
      <c r="J288" s="58" t="s">
        <v>521</v>
      </c>
      <c r="K288" s="58" t="s">
        <v>521</v>
      </c>
      <c r="L288" s="58" t="s">
        <v>521</v>
      </c>
      <c r="M288" s="58" t="s">
        <v>521</v>
      </c>
      <c r="N288" s="58" t="s">
        <v>521</v>
      </c>
      <c r="O288" s="58" t="s">
        <v>521</v>
      </c>
    </row>
    <row r="289" spans="1:15" s="109" customFormat="1">
      <c r="A289" s="143" t="s">
        <v>703</v>
      </c>
      <c r="B289" s="113" t="s">
        <v>733</v>
      </c>
      <c r="C289" s="118" t="s">
        <v>528</v>
      </c>
      <c r="D289" s="58" t="s">
        <v>521</v>
      </c>
      <c r="E289" s="58" t="s">
        <v>521</v>
      </c>
      <c r="F289" s="58" t="s">
        <v>521</v>
      </c>
      <c r="G289" s="58" t="s">
        <v>521</v>
      </c>
      <c r="H289" s="58" t="s">
        <v>521</v>
      </c>
      <c r="I289" s="58" t="s">
        <v>521</v>
      </c>
      <c r="J289" s="58" t="s">
        <v>521</v>
      </c>
      <c r="K289" s="58" t="s">
        <v>521</v>
      </c>
      <c r="L289" s="58" t="s">
        <v>521</v>
      </c>
      <c r="M289" s="58" t="s">
        <v>521</v>
      </c>
      <c r="N289" s="58" t="s">
        <v>521</v>
      </c>
      <c r="O289" s="58" t="s">
        <v>521</v>
      </c>
    </row>
    <row r="290" spans="1:15" s="109" customFormat="1">
      <c r="A290" s="143" t="s">
        <v>702</v>
      </c>
      <c r="B290" s="113" t="s">
        <v>732</v>
      </c>
      <c r="C290" s="118" t="s">
        <v>692</v>
      </c>
      <c r="D290" s="58" t="s">
        <v>521</v>
      </c>
      <c r="E290" s="58" t="s">
        <v>521</v>
      </c>
      <c r="F290" s="58" t="s">
        <v>521</v>
      </c>
      <c r="G290" s="58" t="s">
        <v>521</v>
      </c>
      <c r="H290" s="58" t="s">
        <v>521</v>
      </c>
      <c r="I290" s="58" t="s">
        <v>521</v>
      </c>
      <c r="J290" s="58" t="s">
        <v>521</v>
      </c>
      <c r="K290" s="58" t="s">
        <v>521</v>
      </c>
      <c r="L290" s="58" t="s">
        <v>521</v>
      </c>
      <c r="M290" s="58" t="s">
        <v>521</v>
      </c>
      <c r="N290" s="58" t="s">
        <v>521</v>
      </c>
      <c r="O290" s="58" t="s">
        <v>521</v>
      </c>
    </row>
    <row r="291" spans="1:15" s="109" customFormat="1">
      <c r="A291" s="143" t="s">
        <v>699</v>
      </c>
      <c r="B291" s="113" t="s">
        <v>731</v>
      </c>
      <c r="C291" s="118" t="s">
        <v>672</v>
      </c>
      <c r="D291" s="58" t="s">
        <v>521</v>
      </c>
      <c r="E291" s="58" t="s">
        <v>521</v>
      </c>
      <c r="F291" s="58" t="s">
        <v>521</v>
      </c>
      <c r="G291" s="58" t="s">
        <v>521</v>
      </c>
      <c r="H291" s="58" t="s">
        <v>521</v>
      </c>
      <c r="I291" s="58" t="s">
        <v>521</v>
      </c>
      <c r="J291" s="58" t="s">
        <v>521</v>
      </c>
      <c r="K291" s="58" t="s">
        <v>521</v>
      </c>
      <c r="L291" s="58" t="s">
        <v>521</v>
      </c>
      <c r="M291" s="58" t="s">
        <v>521</v>
      </c>
      <c r="N291" s="58" t="s">
        <v>521</v>
      </c>
      <c r="O291" s="58" t="s">
        <v>521</v>
      </c>
    </row>
    <row r="292" spans="1:15" s="112" customFormat="1">
      <c r="A292" s="143" t="s">
        <v>730</v>
      </c>
      <c r="B292" s="113" t="s">
        <v>729</v>
      </c>
      <c r="C292" s="118" t="s">
        <v>521</v>
      </c>
      <c r="D292" s="129" t="s">
        <v>687</v>
      </c>
      <c r="E292" s="129" t="s">
        <v>687</v>
      </c>
      <c r="F292" s="129" t="s">
        <v>687</v>
      </c>
      <c r="G292" s="129" t="s">
        <v>687</v>
      </c>
      <c r="H292" s="129" t="s">
        <v>687</v>
      </c>
      <c r="I292" s="129" t="s">
        <v>687</v>
      </c>
      <c r="J292" s="129" t="s">
        <v>687</v>
      </c>
      <c r="K292" s="129" t="s">
        <v>687</v>
      </c>
      <c r="L292" s="129" t="s">
        <v>687</v>
      </c>
      <c r="M292" s="129" t="s">
        <v>521</v>
      </c>
      <c r="N292" s="129" t="s">
        <v>687</v>
      </c>
      <c r="O292" s="129" t="s">
        <v>687</v>
      </c>
    </row>
    <row r="293" spans="1:15" s="109" customFormat="1">
      <c r="A293" s="143" t="s">
        <v>728</v>
      </c>
      <c r="B293" s="114" t="s">
        <v>715</v>
      </c>
      <c r="C293" s="118" t="s">
        <v>672</v>
      </c>
      <c r="D293" s="58" t="s">
        <v>521</v>
      </c>
      <c r="E293" s="58" t="s">
        <v>521</v>
      </c>
      <c r="F293" s="58" t="s">
        <v>521</v>
      </c>
      <c r="G293" s="58" t="s">
        <v>521</v>
      </c>
      <c r="H293" s="58" t="s">
        <v>521</v>
      </c>
      <c r="I293" s="58" t="s">
        <v>521</v>
      </c>
      <c r="J293" s="58" t="s">
        <v>521</v>
      </c>
      <c r="K293" s="58" t="s">
        <v>521</v>
      </c>
      <c r="L293" s="58" t="s">
        <v>521</v>
      </c>
      <c r="M293" s="58" t="s">
        <v>521</v>
      </c>
      <c r="N293" s="58" t="s">
        <v>521</v>
      </c>
      <c r="O293" s="58" t="s">
        <v>521</v>
      </c>
    </row>
    <row r="294" spans="1:15" s="109" customFormat="1">
      <c r="A294" s="143" t="s">
        <v>727</v>
      </c>
      <c r="B294" s="114" t="s">
        <v>711</v>
      </c>
      <c r="C294" s="118" t="s">
        <v>710</v>
      </c>
      <c r="D294" s="58" t="s">
        <v>521</v>
      </c>
      <c r="E294" s="58" t="s">
        <v>521</v>
      </c>
      <c r="F294" s="58" t="s">
        <v>521</v>
      </c>
      <c r="G294" s="58" t="s">
        <v>521</v>
      </c>
      <c r="H294" s="58" t="s">
        <v>521</v>
      </c>
      <c r="I294" s="58" t="s">
        <v>521</v>
      </c>
      <c r="J294" s="58" t="s">
        <v>521</v>
      </c>
      <c r="K294" s="58" t="s">
        <v>521</v>
      </c>
      <c r="L294" s="58" t="s">
        <v>521</v>
      </c>
      <c r="M294" s="58" t="s">
        <v>521</v>
      </c>
      <c r="N294" s="58" t="s">
        <v>521</v>
      </c>
      <c r="O294" s="58" t="s">
        <v>521</v>
      </c>
    </row>
    <row r="295" spans="1:15" s="109" customFormat="1">
      <c r="A295" s="143" t="s">
        <v>726</v>
      </c>
      <c r="B295" s="113" t="s">
        <v>1245</v>
      </c>
      <c r="C295" s="118" t="s">
        <v>521</v>
      </c>
      <c r="D295" s="129" t="s">
        <v>687</v>
      </c>
      <c r="E295" s="129" t="s">
        <v>687</v>
      </c>
      <c r="F295" s="129" t="s">
        <v>687</v>
      </c>
      <c r="G295" s="129" t="s">
        <v>687</v>
      </c>
      <c r="H295" s="129" t="s">
        <v>687</v>
      </c>
      <c r="I295" s="129" t="s">
        <v>687</v>
      </c>
      <c r="J295" s="129" t="s">
        <v>687</v>
      </c>
      <c r="K295" s="129" t="s">
        <v>687</v>
      </c>
      <c r="L295" s="129" t="s">
        <v>687</v>
      </c>
      <c r="M295" s="129" t="s">
        <v>521</v>
      </c>
      <c r="N295" s="129" t="s">
        <v>687</v>
      </c>
      <c r="O295" s="129" t="s">
        <v>687</v>
      </c>
    </row>
    <row r="296" spans="1:15" s="109" customFormat="1">
      <c r="A296" s="143" t="s">
        <v>725</v>
      </c>
      <c r="B296" s="114" t="s">
        <v>715</v>
      </c>
      <c r="C296" s="118" t="s">
        <v>672</v>
      </c>
      <c r="D296" s="58" t="s">
        <v>521</v>
      </c>
      <c r="E296" s="58" t="s">
        <v>521</v>
      </c>
      <c r="F296" s="58" t="s">
        <v>521</v>
      </c>
      <c r="G296" s="58" t="s">
        <v>521</v>
      </c>
      <c r="H296" s="58" t="s">
        <v>521</v>
      </c>
      <c r="I296" s="58" t="s">
        <v>521</v>
      </c>
      <c r="J296" s="58" t="s">
        <v>521</v>
      </c>
      <c r="K296" s="58" t="s">
        <v>521</v>
      </c>
      <c r="L296" s="58" t="s">
        <v>521</v>
      </c>
      <c r="M296" s="58" t="s">
        <v>521</v>
      </c>
      <c r="N296" s="58" t="s">
        <v>521</v>
      </c>
      <c r="O296" s="58" t="s">
        <v>521</v>
      </c>
    </row>
    <row r="297" spans="1:15" s="109" customFormat="1">
      <c r="A297" s="143" t="s">
        <v>724</v>
      </c>
      <c r="B297" s="114" t="s">
        <v>713</v>
      </c>
      <c r="C297" s="118" t="s">
        <v>528</v>
      </c>
      <c r="D297" s="58" t="s">
        <v>521</v>
      </c>
      <c r="E297" s="58" t="s">
        <v>521</v>
      </c>
      <c r="F297" s="58" t="s">
        <v>521</v>
      </c>
      <c r="G297" s="58" t="s">
        <v>521</v>
      </c>
      <c r="H297" s="58" t="s">
        <v>521</v>
      </c>
      <c r="I297" s="58" t="s">
        <v>521</v>
      </c>
      <c r="J297" s="58" t="s">
        <v>521</v>
      </c>
      <c r="K297" s="58" t="s">
        <v>521</v>
      </c>
      <c r="L297" s="58" t="s">
        <v>521</v>
      </c>
      <c r="M297" s="58" t="s">
        <v>521</v>
      </c>
      <c r="N297" s="58" t="s">
        <v>521</v>
      </c>
      <c r="O297" s="58" t="s">
        <v>521</v>
      </c>
    </row>
    <row r="298" spans="1:15" s="109" customFormat="1">
      <c r="A298" s="143" t="s">
        <v>723</v>
      </c>
      <c r="B298" s="114" t="s">
        <v>711</v>
      </c>
      <c r="C298" s="118" t="s">
        <v>710</v>
      </c>
      <c r="D298" s="58" t="s">
        <v>521</v>
      </c>
      <c r="E298" s="58" t="s">
        <v>521</v>
      </c>
      <c r="F298" s="58" t="s">
        <v>521</v>
      </c>
      <c r="G298" s="58" t="s">
        <v>521</v>
      </c>
      <c r="H298" s="58" t="s">
        <v>521</v>
      </c>
      <c r="I298" s="58" t="s">
        <v>521</v>
      </c>
      <c r="J298" s="58" t="s">
        <v>521</v>
      </c>
      <c r="K298" s="58" t="s">
        <v>521</v>
      </c>
      <c r="L298" s="58" t="s">
        <v>521</v>
      </c>
      <c r="M298" s="58" t="s">
        <v>521</v>
      </c>
      <c r="N298" s="58" t="s">
        <v>521</v>
      </c>
      <c r="O298" s="58" t="s">
        <v>521</v>
      </c>
    </row>
    <row r="299" spans="1:15" s="109" customFormat="1">
      <c r="A299" s="143" t="s">
        <v>722</v>
      </c>
      <c r="B299" s="113" t="s">
        <v>721</v>
      </c>
      <c r="C299" s="118" t="s">
        <v>521</v>
      </c>
      <c r="D299" s="129" t="s">
        <v>687</v>
      </c>
      <c r="E299" s="129" t="s">
        <v>687</v>
      </c>
      <c r="F299" s="129" t="s">
        <v>687</v>
      </c>
      <c r="G299" s="129" t="s">
        <v>687</v>
      </c>
      <c r="H299" s="129" t="s">
        <v>687</v>
      </c>
      <c r="I299" s="129" t="s">
        <v>687</v>
      </c>
      <c r="J299" s="129" t="s">
        <v>687</v>
      </c>
      <c r="K299" s="129" t="s">
        <v>687</v>
      </c>
      <c r="L299" s="129" t="s">
        <v>687</v>
      </c>
      <c r="M299" s="129" t="s">
        <v>521</v>
      </c>
      <c r="N299" s="129" t="s">
        <v>687</v>
      </c>
      <c r="O299" s="129" t="s">
        <v>687</v>
      </c>
    </row>
    <row r="300" spans="1:15" s="109" customFormat="1">
      <c r="A300" s="143" t="s">
        <v>720</v>
      </c>
      <c r="B300" s="114" t="s">
        <v>715</v>
      </c>
      <c r="C300" s="118" t="s">
        <v>672</v>
      </c>
      <c r="D300" s="58" t="s">
        <v>521</v>
      </c>
      <c r="E300" s="58" t="s">
        <v>521</v>
      </c>
      <c r="F300" s="58" t="s">
        <v>521</v>
      </c>
      <c r="G300" s="58" t="s">
        <v>521</v>
      </c>
      <c r="H300" s="58" t="s">
        <v>521</v>
      </c>
      <c r="I300" s="58" t="s">
        <v>521</v>
      </c>
      <c r="J300" s="58" t="s">
        <v>521</v>
      </c>
      <c r="K300" s="58" t="s">
        <v>521</v>
      </c>
      <c r="L300" s="58" t="s">
        <v>521</v>
      </c>
      <c r="M300" s="58" t="s">
        <v>521</v>
      </c>
      <c r="N300" s="58" t="s">
        <v>521</v>
      </c>
      <c r="O300" s="58" t="s">
        <v>521</v>
      </c>
    </row>
    <row r="301" spans="1:15" s="109" customFormat="1">
      <c r="A301" s="143" t="s">
        <v>719</v>
      </c>
      <c r="B301" s="114" t="s">
        <v>711</v>
      </c>
      <c r="C301" s="118" t="s">
        <v>710</v>
      </c>
      <c r="D301" s="58" t="s">
        <v>521</v>
      </c>
      <c r="E301" s="58" t="s">
        <v>521</v>
      </c>
      <c r="F301" s="58" t="s">
        <v>521</v>
      </c>
      <c r="G301" s="58" t="s">
        <v>521</v>
      </c>
      <c r="H301" s="58" t="s">
        <v>521</v>
      </c>
      <c r="I301" s="58" t="s">
        <v>521</v>
      </c>
      <c r="J301" s="58" t="s">
        <v>521</v>
      </c>
      <c r="K301" s="58" t="s">
        <v>521</v>
      </c>
      <c r="L301" s="58" t="s">
        <v>521</v>
      </c>
      <c r="M301" s="58" t="s">
        <v>521</v>
      </c>
      <c r="N301" s="58" t="s">
        <v>521</v>
      </c>
      <c r="O301" s="58" t="s">
        <v>521</v>
      </c>
    </row>
    <row r="302" spans="1:15" s="112" customFormat="1">
      <c r="A302" s="143" t="s">
        <v>718</v>
      </c>
      <c r="B302" s="113" t="s">
        <v>717</v>
      </c>
      <c r="C302" s="118" t="s">
        <v>521</v>
      </c>
      <c r="D302" s="129" t="s">
        <v>687</v>
      </c>
      <c r="E302" s="129" t="s">
        <v>687</v>
      </c>
      <c r="F302" s="129" t="s">
        <v>687</v>
      </c>
      <c r="G302" s="129" t="s">
        <v>687</v>
      </c>
      <c r="H302" s="129" t="s">
        <v>687</v>
      </c>
      <c r="I302" s="129" t="s">
        <v>687</v>
      </c>
      <c r="J302" s="129" t="s">
        <v>687</v>
      </c>
      <c r="K302" s="129" t="s">
        <v>687</v>
      </c>
      <c r="L302" s="129" t="s">
        <v>687</v>
      </c>
      <c r="M302" s="129" t="s">
        <v>521</v>
      </c>
      <c r="N302" s="129" t="s">
        <v>687</v>
      </c>
      <c r="O302" s="129" t="s">
        <v>687</v>
      </c>
    </row>
    <row r="303" spans="1:15" s="109" customFormat="1">
      <c r="A303" s="143" t="s">
        <v>716</v>
      </c>
      <c r="B303" s="114" t="s">
        <v>715</v>
      </c>
      <c r="C303" s="118" t="s">
        <v>672</v>
      </c>
      <c r="D303" s="58" t="s">
        <v>521</v>
      </c>
      <c r="E303" s="58" t="s">
        <v>521</v>
      </c>
      <c r="F303" s="58" t="s">
        <v>521</v>
      </c>
      <c r="G303" s="58" t="s">
        <v>521</v>
      </c>
      <c r="H303" s="58" t="s">
        <v>521</v>
      </c>
      <c r="I303" s="58" t="s">
        <v>521</v>
      </c>
      <c r="J303" s="58" t="s">
        <v>521</v>
      </c>
      <c r="K303" s="58" t="s">
        <v>521</v>
      </c>
      <c r="L303" s="58" t="s">
        <v>521</v>
      </c>
      <c r="M303" s="58" t="s">
        <v>521</v>
      </c>
      <c r="N303" s="58" t="s">
        <v>521</v>
      </c>
      <c r="O303" s="58" t="s">
        <v>521</v>
      </c>
    </row>
    <row r="304" spans="1:15" s="109" customFormat="1">
      <c r="A304" s="143" t="s">
        <v>714</v>
      </c>
      <c r="B304" s="114" t="s">
        <v>713</v>
      </c>
      <c r="C304" s="118" t="s">
        <v>528</v>
      </c>
      <c r="D304" s="58" t="s">
        <v>521</v>
      </c>
      <c r="E304" s="58" t="s">
        <v>521</v>
      </c>
      <c r="F304" s="58" t="s">
        <v>521</v>
      </c>
      <c r="G304" s="58" t="s">
        <v>521</v>
      </c>
      <c r="H304" s="58" t="s">
        <v>521</v>
      </c>
      <c r="I304" s="58" t="s">
        <v>521</v>
      </c>
      <c r="J304" s="58" t="s">
        <v>521</v>
      </c>
      <c r="K304" s="58" t="s">
        <v>521</v>
      </c>
      <c r="L304" s="58" t="s">
        <v>521</v>
      </c>
      <c r="M304" s="58" t="s">
        <v>521</v>
      </c>
      <c r="N304" s="58" t="s">
        <v>521</v>
      </c>
      <c r="O304" s="58" t="s">
        <v>521</v>
      </c>
    </row>
    <row r="305" spans="1:15" s="109" customFormat="1">
      <c r="A305" s="143" t="s">
        <v>712</v>
      </c>
      <c r="B305" s="114" t="s">
        <v>711</v>
      </c>
      <c r="C305" s="118" t="s">
        <v>710</v>
      </c>
      <c r="D305" s="58" t="s">
        <v>521</v>
      </c>
      <c r="E305" s="58" t="s">
        <v>521</v>
      </c>
      <c r="F305" s="58" t="s">
        <v>521</v>
      </c>
      <c r="G305" s="58" t="s">
        <v>521</v>
      </c>
      <c r="H305" s="58" t="s">
        <v>521</v>
      </c>
      <c r="I305" s="58" t="s">
        <v>521</v>
      </c>
      <c r="J305" s="58" t="s">
        <v>521</v>
      </c>
      <c r="K305" s="58" t="s">
        <v>521</v>
      </c>
      <c r="L305" s="58" t="s">
        <v>521</v>
      </c>
      <c r="M305" s="58" t="s">
        <v>521</v>
      </c>
      <c r="N305" s="58" t="s">
        <v>521</v>
      </c>
      <c r="O305" s="58" t="s">
        <v>521</v>
      </c>
    </row>
    <row r="306" spans="1:15" s="109" customFormat="1">
      <c r="A306" s="141" t="s">
        <v>709</v>
      </c>
      <c r="B306" s="119" t="s">
        <v>708</v>
      </c>
      <c r="C306" s="142" t="s">
        <v>521</v>
      </c>
      <c r="D306" s="129" t="s">
        <v>687</v>
      </c>
      <c r="E306" s="129" t="s">
        <v>687</v>
      </c>
      <c r="F306" s="129" t="s">
        <v>687</v>
      </c>
      <c r="G306" s="129" t="s">
        <v>687</v>
      </c>
      <c r="H306" s="129" t="s">
        <v>687</v>
      </c>
      <c r="I306" s="129" t="s">
        <v>687</v>
      </c>
      <c r="J306" s="129" t="s">
        <v>687</v>
      </c>
      <c r="K306" s="129" t="s">
        <v>687</v>
      </c>
      <c r="L306" s="129" t="s">
        <v>687</v>
      </c>
      <c r="M306" s="129" t="s">
        <v>521</v>
      </c>
      <c r="N306" s="129" t="s">
        <v>687</v>
      </c>
      <c r="O306" s="129" t="s">
        <v>687</v>
      </c>
    </row>
    <row r="307" spans="1:15" s="109" customFormat="1" ht="31.5">
      <c r="A307" s="143" t="s">
        <v>707</v>
      </c>
      <c r="B307" s="113" t="s">
        <v>706</v>
      </c>
      <c r="C307" s="118" t="s">
        <v>672</v>
      </c>
      <c r="D307" s="123">
        <v>96.918999999999997</v>
      </c>
      <c r="E307" s="123">
        <v>96.918999999999997</v>
      </c>
      <c r="F307" s="123">
        <v>100.4</v>
      </c>
      <c r="G307" s="123">
        <v>100.4</v>
      </c>
      <c r="H307" s="123">
        <v>104.2</v>
      </c>
      <c r="I307" s="123">
        <v>101.35899999999999</v>
      </c>
      <c r="J307" s="123">
        <v>102.545</v>
      </c>
      <c r="K307" s="123">
        <v>101.133</v>
      </c>
      <c r="L307" s="123">
        <v>103.5</v>
      </c>
      <c r="M307" s="123">
        <v>101.821</v>
      </c>
      <c r="N307" s="191">
        <f t="shared" ref="N307:O313" si="74">D307+F307+H307+J307+L307</f>
        <v>507.56400000000002</v>
      </c>
      <c r="O307" s="191">
        <f t="shared" si="74"/>
        <v>501.63199999999995</v>
      </c>
    </row>
    <row r="308" spans="1:15" s="109" customFormat="1" ht="31.5">
      <c r="A308" s="143" t="s">
        <v>705</v>
      </c>
      <c r="B308" s="114" t="s">
        <v>1246</v>
      </c>
      <c r="C308" s="118" t="s">
        <v>672</v>
      </c>
      <c r="D308" s="58"/>
      <c r="E308" s="58"/>
      <c r="F308" s="93" t="s">
        <v>521</v>
      </c>
      <c r="G308" s="93" t="s">
        <v>521</v>
      </c>
      <c r="H308" s="58" t="s">
        <v>521</v>
      </c>
      <c r="I308" s="58" t="s">
        <v>521</v>
      </c>
      <c r="J308" s="58" t="s">
        <v>521</v>
      </c>
      <c r="K308" s="58" t="s">
        <v>521</v>
      </c>
      <c r="L308" s="58" t="s">
        <v>521</v>
      </c>
      <c r="M308" s="58" t="s">
        <v>521</v>
      </c>
      <c r="N308" s="150"/>
      <c r="O308" s="58" t="s">
        <v>521</v>
      </c>
    </row>
    <row r="309" spans="1:15" s="109" customFormat="1" ht="31.5">
      <c r="A309" s="143" t="s">
        <v>1247</v>
      </c>
      <c r="B309" s="113" t="s">
        <v>1249</v>
      </c>
      <c r="C309" s="118" t="s">
        <v>672</v>
      </c>
      <c r="D309" s="123">
        <v>21.943999999999999</v>
      </c>
      <c r="E309" s="123">
        <v>21.959</v>
      </c>
      <c r="F309" s="93">
        <v>22.4</v>
      </c>
      <c r="G309" s="93">
        <v>22.4</v>
      </c>
      <c r="H309" s="123">
        <v>23.004999999999999</v>
      </c>
      <c r="I309" s="123">
        <v>21.2</v>
      </c>
      <c r="J309" s="123">
        <v>21.8</v>
      </c>
      <c r="K309" s="123">
        <v>20.768999999999998</v>
      </c>
      <c r="L309" s="123">
        <v>21.3</v>
      </c>
      <c r="M309" s="123">
        <v>21.396999999999998</v>
      </c>
      <c r="N309" s="191">
        <f t="shared" si="74"/>
        <v>110.44899999999998</v>
      </c>
      <c r="O309" s="191">
        <f t="shared" si="74"/>
        <v>107.72499999999999</v>
      </c>
    </row>
    <row r="310" spans="1:15" s="109" customFormat="1" ht="20.25" customHeight="1">
      <c r="A310" s="143" t="s">
        <v>1248</v>
      </c>
      <c r="B310" s="113" t="s">
        <v>1252</v>
      </c>
      <c r="C310" s="118" t="s">
        <v>528</v>
      </c>
      <c r="D310" s="123">
        <v>19.89</v>
      </c>
      <c r="E310" s="123">
        <v>19.89</v>
      </c>
      <c r="F310" s="123">
        <v>20.149999999999999</v>
      </c>
      <c r="G310" s="123">
        <v>20.149999999999999</v>
      </c>
      <c r="H310" s="123">
        <v>20.55</v>
      </c>
      <c r="I310" s="123">
        <v>20.55</v>
      </c>
      <c r="J310" s="123">
        <v>20.55</v>
      </c>
      <c r="K310" s="123">
        <v>20.55</v>
      </c>
      <c r="L310" s="123">
        <v>20.55</v>
      </c>
      <c r="M310" s="123">
        <v>20.55</v>
      </c>
      <c r="N310" s="191">
        <v>20.55</v>
      </c>
      <c r="O310" s="191">
        <v>20.55</v>
      </c>
    </row>
    <row r="311" spans="1:15" s="109" customFormat="1" ht="30.75" customHeight="1">
      <c r="A311" s="143" t="s">
        <v>1250</v>
      </c>
      <c r="B311" s="114" t="s">
        <v>1251</v>
      </c>
      <c r="C311" s="118" t="s">
        <v>528</v>
      </c>
      <c r="D311" s="58"/>
      <c r="E311" s="58"/>
      <c r="F311" s="58" t="s">
        <v>521</v>
      </c>
      <c r="G311" s="58" t="s">
        <v>521</v>
      </c>
      <c r="H311" s="58" t="s">
        <v>521</v>
      </c>
      <c r="I311" s="58" t="s">
        <v>521</v>
      </c>
      <c r="J311" s="58" t="s">
        <v>521</v>
      </c>
      <c r="K311" s="58" t="s">
        <v>521</v>
      </c>
      <c r="L311" s="58" t="s">
        <v>521</v>
      </c>
      <c r="M311" s="58" t="s">
        <v>521</v>
      </c>
      <c r="N311" s="184"/>
      <c r="O311" s="58" t="s">
        <v>521</v>
      </c>
    </row>
    <row r="312" spans="1:15" s="109" customFormat="1" ht="31.5">
      <c r="A312" s="143" t="s">
        <v>1253</v>
      </c>
      <c r="B312" s="113" t="s">
        <v>701</v>
      </c>
      <c r="C312" s="118" t="s">
        <v>700</v>
      </c>
      <c r="D312" s="123">
        <v>3444.3119999999999</v>
      </c>
      <c r="E312" s="123">
        <v>3444.3119999999999</v>
      </c>
      <c r="F312" s="123">
        <v>3028.73</v>
      </c>
      <c r="G312" s="123">
        <v>3028.73</v>
      </c>
      <c r="H312" s="123">
        <v>2600.1</v>
      </c>
      <c r="I312" s="123">
        <v>2600.1</v>
      </c>
      <c r="J312" s="123">
        <v>2602.1</v>
      </c>
      <c r="K312" s="123">
        <v>2695.4</v>
      </c>
      <c r="L312" s="93">
        <v>2603</v>
      </c>
      <c r="M312" s="123">
        <v>2695.4</v>
      </c>
      <c r="N312" s="184">
        <f>(D312+F312+H312+J312+L312)/5</f>
        <v>2855.6484</v>
      </c>
      <c r="O312" s="184">
        <f>(E312+G312+I312+K312+M312)/5</f>
        <v>2892.7883999999999</v>
      </c>
    </row>
    <row r="313" spans="1:15" s="109" customFormat="1" ht="31.5">
      <c r="A313" s="143" t="s">
        <v>1254</v>
      </c>
      <c r="B313" s="113" t="s">
        <v>1255</v>
      </c>
      <c r="C313" s="118" t="s">
        <v>572</v>
      </c>
      <c r="D313" s="93">
        <f>D36-D55-D62</f>
        <v>101.07899999999998</v>
      </c>
      <c r="E313" s="93">
        <f>E36-E55-E62</f>
        <v>104.28400000000001</v>
      </c>
      <c r="F313" s="93">
        <f t="shared" ref="F313:L313" si="75">F36-F55-F62</f>
        <v>110.878</v>
      </c>
      <c r="G313" s="93">
        <f t="shared" si="75"/>
        <v>111.17999999999999</v>
      </c>
      <c r="H313" s="93">
        <f t="shared" si="75"/>
        <v>110.28199999999998</v>
      </c>
      <c r="I313" s="93">
        <f t="shared" si="75"/>
        <v>119.13799999999999</v>
      </c>
      <c r="J313" s="93">
        <f>J36-J55-J62+1.9</f>
        <v>115.1</v>
      </c>
      <c r="K313" s="93">
        <f>K36-K55-K62+4.6</f>
        <v>116.1</v>
      </c>
      <c r="L313" s="93">
        <f t="shared" si="75"/>
        <v>120.3</v>
      </c>
      <c r="M313" s="93">
        <f>M36-M55-M62+18.9</f>
        <v>123.88400000000001</v>
      </c>
      <c r="N313" s="191">
        <f t="shared" si="74"/>
        <v>557.6389999999999</v>
      </c>
      <c r="O313" s="191">
        <f t="shared" si="74"/>
        <v>574.58600000000001</v>
      </c>
    </row>
    <row r="314" spans="1:15" s="109" customFormat="1">
      <c r="A314" s="141" t="s">
        <v>698</v>
      </c>
      <c r="B314" s="119" t="s">
        <v>697</v>
      </c>
      <c r="C314" s="142" t="s">
        <v>521</v>
      </c>
      <c r="D314" s="129" t="s">
        <v>687</v>
      </c>
      <c r="E314" s="129" t="s">
        <v>687</v>
      </c>
      <c r="F314" s="129" t="s">
        <v>687</v>
      </c>
      <c r="G314" s="129" t="s">
        <v>687</v>
      </c>
      <c r="H314" s="129" t="s">
        <v>687</v>
      </c>
      <c r="I314" s="129" t="s">
        <v>687</v>
      </c>
      <c r="J314" s="129" t="s">
        <v>687</v>
      </c>
      <c r="K314" s="129" t="s">
        <v>687</v>
      </c>
      <c r="L314" s="129" t="s">
        <v>687</v>
      </c>
      <c r="M314" s="129" t="s">
        <v>687</v>
      </c>
      <c r="N314" s="129" t="s">
        <v>687</v>
      </c>
      <c r="O314" s="129" t="s">
        <v>687</v>
      </c>
    </row>
    <row r="315" spans="1:15" s="109" customFormat="1">
      <c r="A315" s="143" t="s">
        <v>696</v>
      </c>
      <c r="B315" s="113" t="s">
        <v>695</v>
      </c>
      <c r="C315" s="118" t="s">
        <v>672</v>
      </c>
      <c r="D315" s="180" t="s">
        <v>521</v>
      </c>
      <c r="E315" s="180" t="s">
        <v>521</v>
      </c>
      <c r="F315" s="129" t="s">
        <v>521</v>
      </c>
      <c r="G315" s="129" t="s">
        <v>521</v>
      </c>
      <c r="H315" s="129" t="s">
        <v>521</v>
      </c>
      <c r="I315" s="129" t="s">
        <v>521</v>
      </c>
      <c r="J315" s="129" t="s">
        <v>521</v>
      </c>
      <c r="K315" s="129" t="s">
        <v>521</v>
      </c>
      <c r="L315" s="129" t="s">
        <v>521</v>
      </c>
      <c r="M315" s="129" t="s">
        <v>521</v>
      </c>
      <c r="N315" s="129" t="s">
        <v>521</v>
      </c>
      <c r="O315" s="58" t="s">
        <v>521</v>
      </c>
    </row>
    <row r="316" spans="1:15" s="109" customFormat="1">
      <c r="A316" s="143" t="s">
        <v>694</v>
      </c>
      <c r="B316" s="113" t="s">
        <v>693</v>
      </c>
      <c r="C316" s="118" t="s">
        <v>692</v>
      </c>
      <c r="D316" s="58" t="s">
        <v>521</v>
      </c>
      <c r="E316" s="58" t="s">
        <v>521</v>
      </c>
      <c r="F316" s="58" t="s">
        <v>521</v>
      </c>
      <c r="G316" s="58" t="s">
        <v>521</v>
      </c>
      <c r="H316" s="58" t="s">
        <v>521</v>
      </c>
      <c r="I316" s="58" t="s">
        <v>521</v>
      </c>
      <c r="J316" s="58" t="s">
        <v>521</v>
      </c>
      <c r="K316" s="58" t="s">
        <v>521</v>
      </c>
      <c r="L316" s="58" t="s">
        <v>521</v>
      </c>
      <c r="M316" s="58" t="s">
        <v>521</v>
      </c>
      <c r="N316" s="58" t="s">
        <v>521</v>
      </c>
      <c r="O316" s="58" t="s">
        <v>521</v>
      </c>
    </row>
    <row r="317" spans="1:15" s="109" customFormat="1" ht="47.25">
      <c r="A317" s="143" t="s">
        <v>691</v>
      </c>
      <c r="B317" s="113" t="s">
        <v>1256</v>
      </c>
      <c r="C317" s="118" t="s">
        <v>572</v>
      </c>
      <c r="D317" s="180" t="s">
        <v>521</v>
      </c>
      <c r="E317" s="180" t="s">
        <v>521</v>
      </c>
      <c r="F317" s="58" t="s">
        <v>521</v>
      </c>
      <c r="G317" s="58" t="s">
        <v>521</v>
      </c>
      <c r="H317" s="58" t="s">
        <v>521</v>
      </c>
      <c r="I317" s="58" t="s">
        <v>521</v>
      </c>
      <c r="J317" s="58" t="s">
        <v>521</v>
      </c>
      <c r="K317" s="58" t="s">
        <v>521</v>
      </c>
      <c r="L317" s="58" t="s">
        <v>521</v>
      </c>
      <c r="M317" s="58" t="s">
        <v>521</v>
      </c>
      <c r="N317" s="58" t="s">
        <v>521</v>
      </c>
      <c r="O317" s="58" t="s">
        <v>521</v>
      </c>
    </row>
    <row r="318" spans="1:15" s="109" customFormat="1" ht="31.5">
      <c r="A318" s="143" t="s">
        <v>690</v>
      </c>
      <c r="B318" s="113" t="s">
        <v>1257</v>
      </c>
      <c r="C318" s="118" t="s">
        <v>572</v>
      </c>
      <c r="D318" s="58" t="s">
        <v>521</v>
      </c>
      <c r="E318" s="58" t="s">
        <v>521</v>
      </c>
      <c r="F318" s="58" t="s">
        <v>521</v>
      </c>
      <c r="G318" s="58" t="s">
        <v>521</v>
      </c>
      <c r="H318" s="58" t="s">
        <v>521</v>
      </c>
      <c r="I318" s="58" t="s">
        <v>521</v>
      </c>
      <c r="J318" s="58" t="s">
        <v>521</v>
      </c>
      <c r="K318" s="58" t="s">
        <v>521</v>
      </c>
      <c r="L318" s="58" t="s">
        <v>521</v>
      </c>
      <c r="M318" s="58" t="s">
        <v>521</v>
      </c>
      <c r="N318" s="58" t="s">
        <v>521</v>
      </c>
      <c r="O318" s="58" t="s">
        <v>521</v>
      </c>
    </row>
    <row r="319" spans="1:15" s="109" customFormat="1" ht="31.5">
      <c r="A319" s="141" t="s">
        <v>689</v>
      </c>
      <c r="B319" s="119" t="s">
        <v>688</v>
      </c>
      <c r="C319" s="147" t="s">
        <v>521</v>
      </c>
      <c r="D319" s="129" t="s">
        <v>687</v>
      </c>
      <c r="E319" s="129" t="s">
        <v>687</v>
      </c>
      <c r="F319" s="129" t="s">
        <v>687</v>
      </c>
      <c r="G319" s="129" t="s">
        <v>687</v>
      </c>
      <c r="H319" s="129" t="s">
        <v>687</v>
      </c>
      <c r="I319" s="129" t="s">
        <v>687</v>
      </c>
      <c r="J319" s="129" t="s">
        <v>687</v>
      </c>
      <c r="K319" s="129" t="s">
        <v>687</v>
      </c>
      <c r="L319" s="129" t="s">
        <v>687</v>
      </c>
      <c r="M319" s="129" t="s">
        <v>687</v>
      </c>
      <c r="N319" s="129" t="s">
        <v>687</v>
      </c>
      <c r="O319" s="129" t="s">
        <v>687</v>
      </c>
    </row>
    <row r="320" spans="1:15" s="109" customFormat="1" ht="29.25" customHeight="1">
      <c r="A320" s="143" t="s">
        <v>686</v>
      </c>
      <c r="B320" s="113" t="s">
        <v>685</v>
      </c>
      <c r="C320" s="118" t="s">
        <v>528</v>
      </c>
      <c r="D320" s="58" t="s">
        <v>521</v>
      </c>
      <c r="E320" s="58" t="s">
        <v>521</v>
      </c>
      <c r="F320" s="58" t="s">
        <v>521</v>
      </c>
      <c r="G320" s="58" t="s">
        <v>521</v>
      </c>
      <c r="H320" s="58" t="s">
        <v>521</v>
      </c>
      <c r="I320" s="58" t="s">
        <v>521</v>
      </c>
      <c r="J320" s="58" t="s">
        <v>521</v>
      </c>
      <c r="K320" s="58" t="s">
        <v>521</v>
      </c>
      <c r="L320" s="58" t="s">
        <v>521</v>
      </c>
      <c r="M320" s="58" t="s">
        <v>521</v>
      </c>
      <c r="N320" s="58" t="s">
        <v>521</v>
      </c>
      <c r="O320" s="58" t="s">
        <v>521</v>
      </c>
    </row>
    <row r="321" spans="1:15" s="109" customFormat="1" ht="63">
      <c r="A321" s="143" t="s">
        <v>684</v>
      </c>
      <c r="B321" s="114" t="s">
        <v>683</v>
      </c>
      <c r="C321" s="118" t="s">
        <v>528</v>
      </c>
      <c r="D321" s="58" t="s">
        <v>521</v>
      </c>
      <c r="E321" s="58" t="s">
        <v>521</v>
      </c>
      <c r="F321" s="58" t="s">
        <v>521</v>
      </c>
      <c r="G321" s="58" t="s">
        <v>521</v>
      </c>
      <c r="H321" s="58" t="s">
        <v>521</v>
      </c>
      <c r="I321" s="58" t="s">
        <v>521</v>
      </c>
      <c r="J321" s="58" t="s">
        <v>521</v>
      </c>
      <c r="K321" s="58" t="s">
        <v>521</v>
      </c>
      <c r="L321" s="58" t="s">
        <v>521</v>
      </c>
      <c r="M321" s="58" t="s">
        <v>521</v>
      </c>
      <c r="N321" s="58" t="s">
        <v>521</v>
      </c>
      <c r="O321" s="58" t="s">
        <v>521</v>
      </c>
    </row>
    <row r="322" spans="1:15" s="109" customFormat="1" ht="63">
      <c r="A322" s="143" t="s">
        <v>682</v>
      </c>
      <c r="B322" s="114" t="s">
        <v>681</v>
      </c>
      <c r="C322" s="118" t="s">
        <v>528</v>
      </c>
      <c r="D322" s="58" t="s">
        <v>521</v>
      </c>
      <c r="E322" s="58" t="s">
        <v>521</v>
      </c>
      <c r="F322" s="58" t="s">
        <v>521</v>
      </c>
      <c r="G322" s="58" t="s">
        <v>521</v>
      </c>
      <c r="H322" s="58" t="s">
        <v>521</v>
      </c>
      <c r="I322" s="58" t="s">
        <v>521</v>
      </c>
      <c r="J322" s="58" t="s">
        <v>521</v>
      </c>
      <c r="K322" s="58" t="s">
        <v>521</v>
      </c>
      <c r="L322" s="58" t="s">
        <v>521</v>
      </c>
      <c r="M322" s="58" t="s">
        <v>521</v>
      </c>
      <c r="N322" s="58" t="s">
        <v>521</v>
      </c>
      <c r="O322" s="58" t="s">
        <v>521</v>
      </c>
    </row>
    <row r="323" spans="1:15" s="109" customFormat="1" ht="31.5">
      <c r="A323" s="143" t="s">
        <v>680</v>
      </c>
      <c r="B323" s="114" t="s">
        <v>679</v>
      </c>
      <c r="C323" s="118" t="s">
        <v>528</v>
      </c>
      <c r="D323" s="58" t="s">
        <v>521</v>
      </c>
      <c r="E323" s="58" t="s">
        <v>521</v>
      </c>
      <c r="F323" s="58" t="s">
        <v>521</v>
      </c>
      <c r="G323" s="58" t="s">
        <v>521</v>
      </c>
      <c r="H323" s="58" t="s">
        <v>521</v>
      </c>
      <c r="I323" s="58" t="s">
        <v>521</v>
      </c>
      <c r="J323" s="58" t="s">
        <v>521</v>
      </c>
      <c r="K323" s="58" t="s">
        <v>521</v>
      </c>
      <c r="L323" s="58" t="s">
        <v>521</v>
      </c>
      <c r="M323" s="58" t="s">
        <v>521</v>
      </c>
      <c r="N323" s="58" t="s">
        <v>521</v>
      </c>
      <c r="O323" s="58" t="s">
        <v>521</v>
      </c>
    </row>
    <row r="324" spans="1:15" s="109" customFormat="1" ht="31.5">
      <c r="A324" s="143" t="s">
        <v>678</v>
      </c>
      <c r="B324" s="113" t="s">
        <v>677</v>
      </c>
      <c r="C324" s="118" t="s">
        <v>672</v>
      </c>
      <c r="D324" s="58" t="s">
        <v>521</v>
      </c>
      <c r="E324" s="58" t="s">
        <v>521</v>
      </c>
      <c r="F324" s="58" t="s">
        <v>521</v>
      </c>
      <c r="G324" s="58" t="s">
        <v>521</v>
      </c>
      <c r="H324" s="58" t="s">
        <v>521</v>
      </c>
      <c r="I324" s="58" t="s">
        <v>521</v>
      </c>
      <c r="J324" s="58" t="s">
        <v>521</v>
      </c>
      <c r="K324" s="58" t="s">
        <v>521</v>
      </c>
      <c r="L324" s="58" t="s">
        <v>521</v>
      </c>
      <c r="M324" s="58" t="s">
        <v>521</v>
      </c>
      <c r="N324" s="58" t="s">
        <v>521</v>
      </c>
      <c r="O324" s="58" t="s">
        <v>521</v>
      </c>
    </row>
    <row r="325" spans="1:15" s="109" customFormat="1" ht="31.5">
      <c r="A325" s="143" t="s">
        <v>676</v>
      </c>
      <c r="B325" s="114" t="s">
        <v>675</v>
      </c>
      <c r="C325" s="118" t="s">
        <v>672</v>
      </c>
      <c r="D325" s="58" t="s">
        <v>521</v>
      </c>
      <c r="E325" s="58" t="s">
        <v>521</v>
      </c>
      <c r="F325" s="58" t="s">
        <v>521</v>
      </c>
      <c r="G325" s="58" t="s">
        <v>521</v>
      </c>
      <c r="H325" s="58" t="s">
        <v>521</v>
      </c>
      <c r="I325" s="58" t="s">
        <v>521</v>
      </c>
      <c r="J325" s="58" t="s">
        <v>521</v>
      </c>
      <c r="K325" s="58" t="s">
        <v>521</v>
      </c>
      <c r="L325" s="58" t="s">
        <v>521</v>
      </c>
      <c r="M325" s="58" t="s">
        <v>521</v>
      </c>
      <c r="N325" s="58" t="s">
        <v>521</v>
      </c>
      <c r="O325" s="58" t="s">
        <v>521</v>
      </c>
    </row>
    <row r="326" spans="1:15" s="109" customFormat="1" ht="31.5">
      <c r="A326" s="143" t="s">
        <v>674</v>
      </c>
      <c r="B326" s="114" t="s">
        <v>673</v>
      </c>
      <c r="C326" s="118" t="s">
        <v>672</v>
      </c>
      <c r="D326" s="58" t="s">
        <v>521</v>
      </c>
      <c r="E326" s="58" t="s">
        <v>521</v>
      </c>
      <c r="F326" s="58" t="s">
        <v>521</v>
      </c>
      <c r="G326" s="58" t="s">
        <v>521</v>
      </c>
      <c r="H326" s="58" t="s">
        <v>521</v>
      </c>
      <c r="I326" s="58" t="s">
        <v>521</v>
      </c>
      <c r="J326" s="58" t="s">
        <v>521</v>
      </c>
      <c r="K326" s="58" t="s">
        <v>521</v>
      </c>
      <c r="L326" s="58" t="s">
        <v>521</v>
      </c>
      <c r="M326" s="58" t="s">
        <v>521</v>
      </c>
      <c r="N326" s="58" t="s">
        <v>521</v>
      </c>
      <c r="O326" s="58" t="s">
        <v>521</v>
      </c>
    </row>
    <row r="327" spans="1:15" ht="31.5">
      <c r="A327" s="143" t="s">
        <v>671</v>
      </c>
      <c r="B327" s="113" t="s">
        <v>670</v>
      </c>
      <c r="C327" s="118" t="s">
        <v>572</v>
      </c>
      <c r="D327" s="58" t="s">
        <v>521</v>
      </c>
      <c r="E327" s="58" t="s">
        <v>521</v>
      </c>
      <c r="F327" s="58" t="s">
        <v>521</v>
      </c>
      <c r="G327" s="58" t="s">
        <v>521</v>
      </c>
      <c r="H327" s="58" t="s">
        <v>521</v>
      </c>
      <c r="I327" s="58" t="s">
        <v>521</v>
      </c>
      <c r="J327" s="58" t="s">
        <v>521</v>
      </c>
      <c r="K327" s="58" t="s">
        <v>521</v>
      </c>
      <c r="L327" s="58" t="s">
        <v>521</v>
      </c>
      <c r="M327" s="58" t="s">
        <v>521</v>
      </c>
      <c r="N327" s="58" t="s">
        <v>521</v>
      </c>
      <c r="O327" s="58" t="s">
        <v>521</v>
      </c>
    </row>
    <row r="328" spans="1:15">
      <c r="A328" s="143" t="s">
        <v>669</v>
      </c>
      <c r="B328" s="114" t="s">
        <v>668</v>
      </c>
      <c r="C328" s="118" t="s">
        <v>572</v>
      </c>
      <c r="D328" s="58" t="s">
        <v>521</v>
      </c>
      <c r="E328" s="58" t="s">
        <v>521</v>
      </c>
      <c r="F328" s="58" t="s">
        <v>521</v>
      </c>
      <c r="G328" s="58" t="s">
        <v>521</v>
      </c>
      <c r="H328" s="58" t="s">
        <v>521</v>
      </c>
      <c r="I328" s="58" t="s">
        <v>521</v>
      </c>
      <c r="J328" s="58" t="s">
        <v>521</v>
      </c>
      <c r="K328" s="58" t="s">
        <v>521</v>
      </c>
      <c r="L328" s="58" t="s">
        <v>521</v>
      </c>
      <c r="M328" s="58" t="s">
        <v>521</v>
      </c>
      <c r="N328" s="58" t="s">
        <v>521</v>
      </c>
      <c r="O328" s="58" t="s">
        <v>521</v>
      </c>
    </row>
    <row r="329" spans="1:15" ht="24" customHeight="1">
      <c r="A329" s="143" t="s">
        <v>667</v>
      </c>
      <c r="B329" s="114" t="s">
        <v>604</v>
      </c>
      <c r="C329" s="118" t="s">
        <v>572</v>
      </c>
      <c r="D329" s="58" t="s">
        <v>521</v>
      </c>
      <c r="E329" s="58" t="s">
        <v>521</v>
      </c>
      <c r="F329" s="58" t="s">
        <v>521</v>
      </c>
      <c r="G329" s="58" t="s">
        <v>521</v>
      </c>
      <c r="H329" s="58" t="s">
        <v>521</v>
      </c>
      <c r="I329" s="58" t="s">
        <v>521</v>
      </c>
      <c r="J329" s="58" t="s">
        <v>521</v>
      </c>
      <c r="K329" s="58" t="s">
        <v>521</v>
      </c>
      <c r="L329" s="58" t="s">
        <v>521</v>
      </c>
      <c r="M329" s="58" t="s">
        <v>521</v>
      </c>
      <c r="N329" s="58" t="s">
        <v>521</v>
      </c>
      <c r="O329" s="58" t="s">
        <v>521</v>
      </c>
    </row>
    <row r="330" spans="1:15" s="112" customFormat="1" ht="37.5" customHeight="1">
      <c r="A330" s="141" t="s">
        <v>666</v>
      </c>
      <c r="B330" s="119" t="s">
        <v>1258</v>
      </c>
      <c r="C330" s="142" t="s">
        <v>522</v>
      </c>
      <c r="D330" s="192">
        <v>103</v>
      </c>
      <c r="E330" s="192">
        <v>103</v>
      </c>
      <c r="F330" s="192">
        <v>106</v>
      </c>
      <c r="G330" s="192">
        <v>106</v>
      </c>
      <c r="H330" s="192">
        <v>107</v>
      </c>
      <c r="I330" s="192">
        <v>107</v>
      </c>
      <c r="J330" s="192">
        <v>107</v>
      </c>
      <c r="K330" s="87">
        <v>101</v>
      </c>
      <c r="L330" s="192">
        <v>107</v>
      </c>
      <c r="M330" s="87">
        <v>104</v>
      </c>
      <c r="N330" s="192">
        <v>107</v>
      </c>
      <c r="O330" s="193">
        <v>104</v>
      </c>
    </row>
    <row r="331" spans="1:15" s="57" customFormat="1" ht="15.75" customHeight="1">
      <c r="A331" s="194" t="s">
        <v>665</v>
      </c>
      <c r="B331" s="195"/>
      <c r="C331" s="195"/>
      <c r="D331" s="195"/>
      <c r="E331" s="195"/>
      <c r="F331" s="195"/>
      <c r="G331" s="195"/>
      <c r="H331" s="195"/>
      <c r="I331" s="195"/>
      <c r="J331" s="195"/>
      <c r="K331" s="195"/>
      <c r="L331" s="195"/>
      <c r="M331" s="195"/>
      <c r="N331" s="195"/>
      <c r="O331" s="196"/>
    </row>
    <row r="332" spans="1:15" ht="10.5" customHeight="1">
      <c r="A332" s="197"/>
      <c r="B332" s="198"/>
      <c r="C332" s="198"/>
      <c r="D332" s="198"/>
      <c r="E332" s="198"/>
      <c r="F332" s="198"/>
      <c r="G332" s="198"/>
      <c r="H332" s="198"/>
      <c r="I332" s="198"/>
      <c r="J332" s="198"/>
      <c r="K332" s="198"/>
      <c r="L332" s="198"/>
      <c r="M332" s="198"/>
      <c r="N332" s="198"/>
      <c r="O332" s="199"/>
    </row>
    <row r="333" spans="1:15" ht="33" customHeight="1">
      <c r="A333" s="200" t="s">
        <v>664</v>
      </c>
      <c r="B333" s="201" t="s">
        <v>663</v>
      </c>
      <c r="C333" s="201" t="s">
        <v>662</v>
      </c>
      <c r="D333" s="201" t="s">
        <v>661</v>
      </c>
      <c r="E333" s="201"/>
      <c r="F333" s="201" t="s">
        <v>660</v>
      </c>
      <c r="G333" s="201"/>
      <c r="H333" s="201" t="s">
        <v>659</v>
      </c>
      <c r="I333" s="201"/>
      <c r="J333" s="201" t="s">
        <v>658</v>
      </c>
      <c r="K333" s="201"/>
      <c r="L333" s="201" t="s">
        <v>657</v>
      </c>
      <c r="M333" s="201"/>
      <c r="N333" s="201" t="s">
        <v>656</v>
      </c>
      <c r="O333" s="201"/>
    </row>
    <row r="334" spans="1:15" ht="81.75" customHeight="1">
      <c r="A334" s="200"/>
      <c r="B334" s="201"/>
      <c r="C334" s="201"/>
      <c r="D334" s="202" t="s">
        <v>1117</v>
      </c>
      <c r="E334" s="202" t="s">
        <v>655</v>
      </c>
      <c r="F334" s="202" t="s">
        <v>1117</v>
      </c>
      <c r="G334" s="202" t="s">
        <v>655</v>
      </c>
      <c r="H334" s="202" t="s">
        <v>1117</v>
      </c>
      <c r="I334" s="202" t="s">
        <v>655</v>
      </c>
      <c r="J334" s="202" t="s">
        <v>1117</v>
      </c>
      <c r="K334" s="202" t="s">
        <v>655</v>
      </c>
      <c r="L334" s="202" t="s">
        <v>1117</v>
      </c>
      <c r="M334" s="202" t="s">
        <v>654</v>
      </c>
      <c r="N334" s="202" t="s">
        <v>1117</v>
      </c>
      <c r="O334" s="202" t="s">
        <v>654</v>
      </c>
    </row>
    <row r="335" spans="1:15" s="59" customFormat="1">
      <c r="A335" s="203">
        <v>1</v>
      </c>
      <c r="B335" s="204">
        <v>2</v>
      </c>
      <c r="C335" s="204">
        <v>3</v>
      </c>
      <c r="D335" s="203">
        <v>7</v>
      </c>
      <c r="E335" s="204">
        <v>8</v>
      </c>
      <c r="F335" s="204">
        <v>9</v>
      </c>
      <c r="G335" s="203">
        <v>10</v>
      </c>
      <c r="H335" s="204">
        <v>11</v>
      </c>
      <c r="I335" s="204">
        <v>12</v>
      </c>
      <c r="J335" s="203">
        <v>13</v>
      </c>
      <c r="K335" s="204">
        <v>14</v>
      </c>
      <c r="L335" s="204">
        <v>15</v>
      </c>
      <c r="M335" s="203">
        <v>16</v>
      </c>
      <c r="N335" s="204">
        <v>17</v>
      </c>
      <c r="O335" s="204">
        <v>18</v>
      </c>
    </row>
    <row r="336" spans="1:15" ht="44.25" customHeight="1">
      <c r="A336" s="205" t="s">
        <v>653</v>
      </c>
      <c r="B336" s="206"/>
      <c r="C336" s="142" t="s">
        <v>572</v>
      </c>
      <c r="D336" s="207">
        <f>D337</f>
        <v>27.658000000000001</v>
      </c>
      <c r="E336" s="207">
        <f t="shared" ref="E336:O337" si="76">E337</f>
        <v>25.776</v>
      </c>
      <c r="F336" s="207">
        <f t="shared" si="76"/>
        <v>29.301000000000002</v>
      </c>
      <c r="G336" s="207">
        <f t="shared" si="76"/>
        <v>29.523000000000003</v>
      </c>
      <c r="H336" s="207">
        <f t="shared" si="76"/>
        <v>36.036000000000001</v>
      </c>
      <c r="I336" s="207">
        <f t="shared" si="76"/>
        <v>34.780700000000003</v>
      </c>
      <c r="J336" s="207">
        <f t="shared" si="76"/>
        <v>38.56</v>
      </c>
      <c r="K336" s="207">
        <f t="shared" si="76"/>
        <v>38.279000000000003</v>
      </c>
      <c r="L336" s="207">
        <f t="shared" si="76"/>
        <v>40.363</v>
      </c>
      <c r="M336" s="207">
        <f t="shared" si="76"/>
        <v>36.688290000000002</v>
      </c>
      <c r="N336" s="207">
        <f t="shared" si="76"/>
        <v>171.91800000000001</v>
      </c>
      <c r="O336" s="207">
        <f t="shared" si="76"/>
        <v>164.53398999999999</v>
      </c>
    </row>
    <row r="337" spans="1:15">
      <c r="A337" s="141" t="s">
        <v>652</v>
      </c>
      <c r="B337" s="147" t="s">
        <v>651</v>
      </c>
      <c r="C337" s="142" t="s">
        <v>572</v>
      </c>
      <c r="D337" s="208">
        <f>D338</f>
        <v>27.658000000000001</v>
      </c>
      <c r="E337" s="208">
        <f t="shared" si="76"/>
        <v>25.776</v>
      </c>
      <c r="F337" s="208">
        <f t="shared" si="76"/>
        <v>29.301000000000002</v>
      </c>
      <c r="G337" s="208">
        <f t="shared" si="76"/>
        <v>29.523000000000003</v>
      </c>
      <c r="H337" s="208">
        <f t="shared" si="76"/>
        <v>36.036000000000001</v>
      </c>
      <c r="I337" s="208">
        <f t="shared" si="76"/>
        <v>34.780700000000003</v>
      </c>
      <c r="J337" s="208">
        <f t="shared" si="76"/>
        <v>38.56</v>
      </c>
      <c r="K337" s="208">
        <f t="shared" si="76"/>
        <v>38.279000000000003</v>
      </c>
      <c r="L337" s="208">
        <f t="shared" si="76"/>
        <v>40.363</v>
      </c>
      <c r="M337" s="208">
        <f t="shared" si="76"/>
        <v>36.688290000000002</v>
      </c>
      <c r="N337" s="208">
        <f t="shared" si="76"/>
        <v>171.91800000000001</v>
      </c>
      <c r="O337" s="208">
        <f t="shared" si="76"/>
        <v>164.53398999999999</v>
      </c>
    </row>
    <row r="338" spans="1:15">
      <c r="A338" s="143" t="s">
        <v>650</v>
      </c>
      <c r="B338" s="113" t="s">
        <v>649</v>
      </c>
      <c r="C338" s="118" t="s">
        <v>572</v>
      </c>
      <c r="D338" s="208">
        <f>D342+D344+D352</f>
        <v>27.658000000000001</v>
      </c>
      <c r="E338" s="208">
        <f t="shared" ref="E338:O338" si="77">E342+E344+E352</f>
        <v>25.776</v>
      </c>
      <c r="F338" s="208">
        <f t="shared" si="77"/>
        <v>29.301000000000002</v>
      </c>
      <c r="G338" s="208">
        <f t="shared" si="77"/>
        <v>29.523000000000003</v>
      </c>
      <c r="H338" s="208">
        <f t="shared" si="77"/>
        <v>36.036000000000001</v>
      </c>
      <c r="I338" s="208">
        <f t="shared" si="77"/>
        <v>34.780700000000003</v>
      </c>
      <c r="J338" s="208">
        <f t="shared" si="77"/>
        <v>38.56</v>
      </c>
      <c r="K338" s="208">
        <f>K342+K344+K352</f>
        <v>38.279000000000003</v>
      </c>
      <c r="L338" s="208">
        <f>L342+L344+L352+L375</f>
        <v>40.363</v>
      </c>
      <c r="M338" s="208">
        <f>M342+M344+M352+M375</f>
        <v>36.688290000000002</v>
      </c>
      <c r="N338" s="208">
        <f t="shared" si="77"/>
        <v>171.91800000000001</v>
      </c>
      <c r="O338" s="208">
        <f t="shared" si="77"/>
        <v>164.53398999999999</v>
      </c>
    </row>
    <row r="339" spans="1:15" ht="31.5">
      <c r="A339" s="143" t="s">
        <v>648</v>
      </c>
      <c r="B339" s="114" t="s">
        <v>1259</v>
      </c>
      <c r="C339" s="118" t="s">
        <v>572</v>
      </c>
      <c r="D339" s="148" t="s">
        <v>521</v>
      </c>
      <c r="E339" s="148" t="s">
        <v>521</v>
      </c>
      <c r="F339" s="208" t="s">
        <v>521</v>
      </c>
      <c r="G339" s="208" t="s">
        <v>521</v>
      </c>
      <c r="H339" s="208" t="s">
        <v>521</v>
      </c>
      <c r="I339" s="208" t="s">
        <v>521</v>
      </c>
      <c r="J339" s="208" t="s">
        <v>521</v>
      </c>
      <c r="K339" s="208" t="s">
        <v>521</v>
      </c>
      <c r="L339" s="208" t="s">
        <v>521</v>
      </c>
      <c r="M339" s="208" t="s">
        <v>521</v>
      </c>
      <c r="N339" s="208" t="s">
        <v>521</v>
      </c>
      <c r="O339" s="208" t="s">
        <v>521</v>
      </c>
    </row>
    <row r="340" spans="1:15" outlineLevel="1">
      <c r="A340" s="143" t="s">
        <v>647</v>
      </c>
      <c r="B340" s="114" t="s">
        <v>620</v>
      </c>
      <c r="C340" s="118" t="s">
        <v>572</v>
      </c>
      <c r="D340" s="148">
        <v>0</v>
      </c>
      <c r="E340" s="148">
        <v>0</v>
      </c>
      <c r="F340" s="148">
        <v>0</v>
      </c>
      <c r="G340" s="148">
        <v>0</v>
      </c>
      <c r="H340" s="148">
        <v>0</v>
      </c>
      <c r="I340" s="148">
        <v>0</v>
      </c>
      <c r="J340" s="148">
        <v>0</v>
      </c>
      <c r="K340" s="148">
        <v>0</v>
      </c>
      <c r="L340" s="148">
        <v>0</v>
      </c>
      <c r="M340" s="148">
        <v>0</v>
      </c>
      <c r="N340" s="148">
        <v>0</v>
      </c>
      <c r="O340" s="148">
        <v>0</v>
      </c>
    </row>
    <row r="341" spans="1:15" outlineLevel="1">
      <c r="A341" s="143" t="s">
        <v>646</v>
      </c>
      <c r="B341" s="114" t="s">
        <v>1260</v>
      </c>
      <c r="C341" s="118" t="s">
        <v>572</v>
      </c>
      <c r="D341" s="148">
        <v>0</v>
      </c>
      <c r="E341" s="148">
        <v>0</v>
      </c>
      <c r="F341" s="148">
        <v>0</v>
      </c>
      <c r="G341" s="148">
        <v>0</v>
      </c>
      <c r="H341" s="148">
        <v>0</v>
      </c>
      <c r="I341" s="148">
        <v>0</v>
      </c>
      <c r="J341" s="148">
        <v>0</v>
      </c>
      <c r="K341" s="148">
        <v>0</v>
      </c>
      <c r="L341" s="148">
        <v>0</v>
      </c>
      <c r="M341" s="148">
        <v>0</v>
      </c>
      <c r="N341" s="148">
        <v>0</v>
      </c>
      <c r="O341" s="148">
        <v>0</v>
      </c>
    </row>
    <row r="342" spans="1:15" outlineLevel="1">
      <c r="A342" s="143" t="s">
        <v>645</v>
      </c>
      <c r="B342" s="114" t="s">
        <v>618</v>
      </c>
      <c r="C342" s="118" t="s">
        <v>572</v>
      </c>
      <c r="D342" s="148">
        <v>10.583</v>
      </c>
      <c r="E342" s="148">
        <v>10.867000000000001</v>
      </c>
      <c r="F342" s="148">
        <v>10.583</v>
      </c>
      <c r="G342" s="148">
        <v>9.7850000000000001</v>
      </c>
      <c r="H342" s="148">
        <v>10.583</v>
      </c>
      <c r="I342" s="148">
        <v>10.409700000000001</v>
      </c>
      <c r="J342" s="148">
        <v>12.7</v>
      </c>
      <c r="K342" s="148">
        <v>12.881</v>
      </c>
      <c r="L342" s="148">
        <v>10.583</v>
      </c>
      <c r="M342" s="148">
        <v>10.58376</v>
      </c>
      <c r="N342" s="208">
        <f t="shared" ref="N342:O344" si="78">D342+F342+H342+J342+L342</f>
        <v>55.031999999999996</v>
      </c>
      <c r="O342" s="208">
        <f t="shared" si="78"/>
        <v>54.52646</v>
      </c>
    </row>
    <row r="343" spans="1:15" outlineLevel="1">
      <c r="A343" s="143" t="s">
        <v>644</v>
      </c>
      <c r="B343" s="114" t="s">
        <v>1261</v>
      </c>
      <c r="C343" s="118" t="s">
        <v>572</v>
      </c>
      <c r="D343" s="148">
        <v>0</v>
      </c>
      <c r="E343" s="148">
        <v>0</v>
      </c>
      <c r="F343" s="148">
        <v>0</v>
      </c>
      <c r="G343" s="148">
        <v>0</v>
      </c>
      <c r="H343" s="148">
        <v>0</v>
      </c>
      <c r="I343" s="148">
        <v>0</v>
      </c>
      <c r="J343" s="148">
        <v>0</v>
      </c>
      <c r="K343" s="148">
        <v>0</v>
      </c>
      <c r="L343" s="148">
        <v>0</v>
      </c>
      <c r="M343" s="148">
        <v>0</v>
      </c>
      <c r="N343" s="208">
        <f t="shared" si="78"/>
        <v>0</v>
      </c>
      <c r="O343" s="148">
        <v>0</v>
      </c>
    </row>
    <row r="344" spans="1:15" outlineLevel="1">
      <c r="A344" s="143" t="s">
        <v>643</v>
      </c>
      <c r="B344" s="114" t="s">
        <v>1262</v>
      </c>
      <c r="C344" s="118" t="s">
        <v>572</v>
      </c>
      <c r="D344" s="148">
        <v>10.885</v>
      </c>
      <c r="E344" s="148">
        <v>8.7189999999999994</v>
      </c>
      <c r="F344" s="148">
        <v>9.9260000000000002</v>
      </c>
      <c r="G344" s="148">
        <f>3.224+6.887</f>
        <v>10.111000000000001</v>
      </c>
      <c r="H344" s="148">
        <f>2.61+9.879</f>
        <v>12.488999999999999</v>
      </c>
      <c r="I344" s="148">
        <f>3.365+8.042</f>
        <v>11.407</v>
      </c>
      <c r="J344" s="148">
        <f>2.833+11.759</f>
        <v>14.592000000000001</v>
      </c>
      <c r="K344" s="148">
        <v>14.13</v>
      </c>
      <c r="L344" s="148">
        <v>13.3</v>
      </c>
      <c r="M344" s="148">
        <v>10.451930000000001</v>
      </c>
      <c r="N344" s="208">
        <f t="shared" si="78"/>
        <v>61.191999999999993</v>
      </c>
      <c r="O344" s="208">
        <f t="shared" si="78"/>
        <v>54.818929999999995</v>
      </c>
    </row>
    <row r="345" spans="1:15" s="109" customFormat="1" outlineLevel="1">
      <c r="A345" s="143" t="s">
        <v>642</v>
      </c>
      <c r="B345" s="114" t="s">
        <v>616</v>
      </c>
      <c r="C345" s="118" t="s">
        <v>572</v>
      </c>
      <c r="D345" s="148">
        <v>0</v>
      </c>
      <c r="E345" s="148">
        <v>0</v>
      </c>
      <c r="F345" s="148">
        <v>0</v>
      </c>
      <c r="G345" s="148">
        <v>0</v>
      </c>
      <c r="H345" s="148">
        <v>0</v>
      </c>
      <c r="I345" s="148">
        <v>0</v>
      </c>
      <c r="J345" s="148">
        <v>0</v>
      </c>
      <c r="K345" s="148">
        <v>0</v>
      </c>
      <c r="L345" s="148">
        <v>0</v>
      </c>
      <c r="M345" s="148">
        <v>0</v>
      </c>
      <c r="N345" s="148">
        <v>0</v>
      </c>
      <c r="O345" s="148">
        <v>0</v>
      </c>
    </row>
    <row r="346" spans="1:15" outlineLevel="1">
      <c r="A346" s="143" t="s">
        <v>641</v>
      </c>
      <c r="B346" s="114" t="s">
        <v>1177</v>
      </c>
      <c r="C346" s="118" t="s">
        <v>572</v>
      </c>
      <c r="D346" s="148">
        <v>0</v>
      </c>
      <c r="E346" s="148">
        <v>0</v>
      </c>
      <c r="F346" s="148">
        <v>0</v>
      </c>
      <c r="G346" s="148">
        <v>0</v>
      </c>
      <c r="H346" s="148">
        <v>0</v>
      </c>
      <c r="I346" s="148">
        <v>0</v>
      </c>
      <c r="J346" s="148">
        <v>0</v>
      </c>
      <c r="K346" s="148">
        <v>0</v>
      </c>
      <c r="L346" s="148">
        <v>0</v>
      </c>
      <c r="M346" s="148">
        <v>0</v>
      </c>
      <c r="N346" s="148">
        <v>0</v>
      </c>
      <c r="O346" s="148">
        <v>0</v>
      </c>
    </row>
    <row r="347" spans="1:15" ht="32.25" customHeight="1" outlineLevel="1">
      <c r="A347" s="143" t="s">
        <v>1263</v>
      </c>
      <c r="B347" s="114" t="s">
        <v>1266</v>
      </c>
      <c r="C347" s="118" t="s">
        <v>572</v>
      </c>
      <c r="D347" s="148">
        <v>0</v>
      </c>
      <c r="E347" s="148">
        <v>0</v>
      </c>
      <c r="F347" s="148">
        <v>0</v>
      </c>
      <c r="G347" s="148">
        <v>0</v>
      </c>
      <c r="H347" s="148">
        <v>0</v>
      </c>
      <c r="I347" s="148">
        <v>0</v>
      </c>
      <c r="J347" s="148">
        <v>0</v>
      </c>
      <c r="K347" s="148">
        <v>0</v>
      </c>
      <c r="L347" s="148">
        <v>0</v>
      </c>
      <c r="M347" s="148">
        <v>0</v>
      </c>
      <c r="N347" s="148">
        <v>0</v>
      </c>
      <c r="O347" s="148">
        <v>0</v>
      </c>
    </row>
    <row r="348" spans="1:15" ht="18" customHeight="1" outlineLevel="1">
      <c r="A348" s="143" t="s">
        <v>1264</v>
      </c>
      <c r="B348" s="118" t="s">
        <v>606</v>
      </c>
      <c r="C348" s="118" t="s">
        <v>572</v>
      </c>
      <c r="D348" s="148">
        <v>0</v>
      </c>
      <c r="E348" s="148">
        <v>0</v>
      </c>
      <c r="F348" s="148">
        <v>0</v>
      </c>
      <c r="G348" s="148">
        <v>0</v>
      </c>
      <c r="H348" s="148">
        <v>0</v>
      </c>
      <c r="I348" s="148">
        <v>0</v>
      </c>
      <c r="J348" s="148">
        <v>0</v>
      </c>
      <c r="K348" s="148">
        <v>0</v>
      </c>
      <c r="L348" s="148">
        <v>0</v>
      </c>
      <c r="M348" s="148">
        <v>0</v>
      </c>
      <c r="N348" s="148">
        <v>0</v>
      </c>
      <c r="O348" s="148">
        <v>0</v>
      </c>
    </row>
    <row r="349" spans="1:15" ht="18" customHeight="1" outlineLevel="1">
      <c r="A349" s="143" t="s">
        <v>1265</v>
      </c>
      <c r="B349" s="118" t="s">
        <v>604</v>
      </c>
      <c r="C349" s="118" t="s">
        <v>572</v>
      </c>
      <c r="D349" s="148">
        <v>0</v>
      </c>
      <c r="E349" s="148">
        <v>0</v>
      </c>
      <c r="F349" s="148">
        <v>0</v>
      </c>
      <c r="G349" s="148">
        <v>0</v>
      </c>
      <c r="H349" s="148">
        <v>0</v>
      </c>
      <c r="I349" s="148">
        <v>0</v>
      </c>
      <c r="J349" s="148">
        <v>0</v>
      </c>
      <c r="K349" s="148">
        <v>0</v>
      </c>
      <c r="L349" s="148">
        <v>0</v>
      </c>
      <c r="M349" s="148">
        <v>0</v>
      </c>
      <c r="N349" s="148">
        <v>0</v>
      </c>
      <c r="O349" s="148">
        <v>0</v>
      </c>
    </row>
    <row r="350" spans="1:15" ht="31.5">
      <c r="A350" s="143" t="s">
        <v>640</v>
      </c>
      <c r="B350" s="114" t="s">
        <v>639</v>
      </c>
      <c r="C350" s="118" t="s">
        <v>572</v>
      </c>
      <c r="D350" s="148">
        <v>0</v>
      </c>
      <c r="E350" s="148">
        <v>0</v>
      </c>
      <c r="F350" s="148">
        <v>0</v>
      </c>
      <c r="G350" s="148">
        <v>0</v>
      </c>
      <c r="H350" s="148">
        <v>0</v>
      </c>
      <c r="I350" s="148">
        <v>0</v>
      </c>
      <c r="J350" s="148">
        <v>0</v>
      </c>
      <c r="K350" s="148">
        <v>0</v>
      </c>
      <c r="L350" s="148">
        <v>0</v>
      </c>
      <c r="M350" s="148">
        <v>0</v>
      </c>
      <c r="N350" s="148">
        <v>0</v>
      </c>
      <c r="O350" s="148">
        <v>0</v>
      </c>
    </row>
    <row r="351" spans="1:15" s="109" customFormat="1">
      <c r="A351" s="143" t="s">
        <v>638</v>
      </c>
      <c r="B351" s="114" t="s">
        <v>637</v>
      </c>
      <c r="C351" s="118" t="s">
        <v>572</v>
      </c>
      <c r="D351" s="148">
        <v>0</v>
      </c>
      <c r="E351" s="148">
        <v>0</v>
      </c>
      <c r="F351" s="148">
        <v>0</v>
      </c>
      <c r="G351" s="148">
        <v>0</v>
      </c>
      <c r="H351" s="148">
        <v>0</v>
      </c>
      <c r="I351" s="148">
        <v>0</v>
      </c>
      <c r="J351" s="148">
        <v>0</v>
      </c>
      <c r="K351" s="148">
        <v>0</v>
      </c>
      <c r="L351" s="148">
        <v>0</v>
      </c>
      <c r="M351" s="148">
        <v>0</v>
      </c>
      <c r="N351" s="148">
        <v>0</v>
      </c>
      <c r="O351" s="148">
        <v>0</v>
      </c>
    </row>
    <row r="352" spans="1:15" s="109" customFormat="1">
      <c r="A352" s="143" t="s">
        <v>636</v>
      </c>
      <c r="B352" s="114" t="s">
        <v>635</v>
      </c>
      <c r="C352" s="118" t="s">
        <v>572</v>
      </c>
      <c r="D352" s="208">
        <v>6.19</v>
      </c>
      <c r="E352" s="208">
        <v>6.19</v>
      </c>
      <c r="F352" s="148">
        <v>8.7919999999999998</v>
      </c>
      <c r="G352" s="148">
        <v>9.6270000000000007</v>
      </c>
      <c r="H352" s="148">
        <v>12.964</v>
      </c>
      <c r="I352" s="148">
        <v>12.964</v>
      </c>
      <c r="J352" s="208">
        <v>11.268000000000001</v>
      </c>
      <c r="K352" s="208">
        <v>11.268000000000001</v>
      </c>
      <c r="L352" s="148">
        <v>16.48</v>
      </c>
      <c r="M352" s="148">
        <v>15.1396</v>
      </c>
      <c r="N352" s="208">
        <f t="shared" ref="N352:O353" si="79">D352+F352+H352+J352+L352</f>
        <v>55.694000000000003</v>
      </c>
      <c r="O352" s="208">
        <f t="shared" si="79"/>
        <v>55.188600000000001</v>
      </c>
    </row>
    <row r="353" spans="1:15" s="109" customFormat="1">
      <c r="A353" s="143" t="s">
        <v>634</v>
      </c>
      <c r="B353" s="114" t="s">
        <v>1267</v>
      </c>
      <c r="C353" s="118" t="s">
        <v>572</v>
      </c>
      <c r="D353" s="208">
        <v>6.19</v>
      </c>
      <c r="E353" s="208">
        <v>6.19</v>
      </c>
      <c r="F353" s="148">
        <v>8.7919999999999998</v>
      </c>
      <c r="G353" s="148">
        <v>9.6270000000000007</v>
      </c>
      <c r="H353" s="148">
        <v>12.964</v>
      </c>
      <c r="I353" s="148">
        <v>12.964</v>
      </c>
      <c r="J353" s="208">
        <v>11.268000000000001</v>
      </c>
      <c r="K353" s="208">
        <v>11.268000000000001</v>
      </c>
      <c r="L353" s="148">
        <v>16.48</v>
      </c>
      <c r="M353" s="148">
        <v>15.1396</v>
      </c>
      <c r="N353" s="208">
        <f t="shared" si="79"/>
        <v>55.694000000000003</v>
      </c>
      <c r="O353" s="208">
        <f t="shared" si="79"/>
        <v>55.188600000000001</v>
      </c>
    </row>
    <row r="354" spans="1:15" s="109" customFormat="1" outlineLevel="1">
      <c r="A354" s="143" t="s">
        <v>633</v>
      </c>
      <c r="B354" s="114" t="s">
        <v>620</v>
      </c>
      <c r="C354" s="118" t="s">
        <v>572</v>
      </c>
      <c r="D354" s="148">
        <v>0</v>
      </c>
      <c r="E354" s="148">
        <v>0</v>
      </c>
      <c r="F354" s="148">
        <v>0</v>
      </c>
      <c r="G354" s="148">
        <v>0</v>
      </c>
      <c r="H354" s="148">
        <v>0</v>
      </c>
      <c r="I354" s="148">
        <v>0</v>
      </c>
      <c r="J354" s="148">
        <v>0</v>
      </c>
      <c r="K354" s="148">
        <v>0</v>
      </c>
      <c r="L354" s="148">
        <v>0</v>
      </c>
      <c r="M354" s="148">
        <v>0</v>
      </c>
      <c r="N354" s="148">
        <v>0</v>
      </c>
      <c r="O354" s="148">
        <v>0</v>
      </c>
    </row>
    <row r="355" spans="1:15" outlineLevel="1">
      <c r="A355" s="143" t="s">
        <v>632</v>
      </c>
      <c r="B355" s="114" t="s">
        <v>1268</v>
      </c>
      <c r="C355" s="118" t="s">
        <v>572</v>
      </c>
      <c r="D355" s="148">
        <v>0</v>
      </c>
      <c r="E355" s="148">
        <v>0</v>
      </c>
      <c r="F355" s="148">
        <v>0</v>
      </c>
      <c r="G355" s="148">
        <v>0</v>
      </c>
      <c r="H355" s="148">
        <v>0</v>
      </c>
      <c r="I355" s="148">
        <v>0</v>
      </c>
      <c r="J355" s="148">
        <v>0</v>
      </c>
      <c r="K355" s="148">
        <v>0</v>
      </c>
      <c r="L355" s="148">
        <v>0</v>
      </c>
      <c r="M355" s="148">
        <v>0</v>
      </c>
      <c r="N355" s="148">
        <v>0</v>
      </c>
      <c r="O355" s="148">
        <v>0</v>
      </c>
    </row>
    <row r="356" spans="1:15" outlineLevel="1">
      <c r="A356" s="143" t="s">
        <v>631</v>
      </c>
      <c r="B356" s="114" t="s">
        <v>618</v>
      </c>
      <c r="C356" s="118" t="s">
        <v>572</v>
      </c>
      <c r="D356" s="148">
        <v>6.19</v>
      </c>
      <c r="E356" s="148">
        <v>6.19</v>
      </c>
      <c r="F356" s="148">
        <v>8.7919999999999998</v>
      </c>
      <c r="G356" s="148">
        <v>9.6270000000000007</v>
      </c>
      <c r="H356" s="148">
        <v>12.964</v>
      </c>
      <c r="I356" s="148">
        <v>12.964</v>
      </c>
      <c r="J356" s="148">
        <v>11.268000000000001</v>
      </c>
      <c r="K356" s="148">
        <v>11.268000000000001</v>
      </c>
      <c r="L356" s="148">
        <v>16.48</v>
      </c>
      <c r="M356" s="148">
        <v>15.1396</v>
      </c>
      <c r="N356" s="208">
        <f t="shared" ref="N356:O356" si="80">D356+F356+H356+J356+L356</f>
        <v>55.694000000000003</v>
      </c>
      <c r="O356" s="208">
        <f t="shared" si="80"/>
        <v>55.188600000000001</v>
      </c>
    </row>
    <row r="357" spans="1:15" outlineLevel="1">
      <c r="A357" s="143" t="s">
        <v>630</v>
      </c>
      <c r="B357" s="114" t="s">
        <v>1269</v>
      </c>
      <c r="C357" s="118" t="s">
        <v>572</v>
      </c>
      <c r="D357" s="90">
        <v>0</v>
      </c>
      <c r="E357" s="90">
        <v>0</v>
      </c>
      <c r="F357" s="90">
        <v>0</v>
      </c>
      <c r="G357" s="90">
        <v>0</v>
      </c>
      <c r="H357" s="90">
        <v>0</v>
      </c>
      <c r="I357" s="90">
        <v>0</v>
      </c>
      <c r="J357" s="90">
        <v>0</v>
      </c>
      <c r="K357" s="90" t="s">
        <v>521</v>
      </c>
      <c r="L357" s="90">
        <v>0</v>
      </c>
      <c r="M357" s="90" t="s">
        <v>521</v>
      </c>
      <c r="N357" s="90">
        <v>0</v>
      </c>
      <c r="O357" s="90" t="s">
        <v>521</v>
      </c>
    </row>
    <row r="358" spans="1:15" outlineLevel="1">
      <c r="A358" s="143" t="s">
        <v>629</v>
      </c>
      <c r="B358" s="114" t="s">
        <v>616</v>
      </c>
      <c r="C358" s="118" t="s">
        <v>572</v>
      </c>
      <c r="D358" s="90">
        <v>0</v>
      </c>
      <c r="E358" s="90">
        <v>0</v>
      </c>
      <c r="F358" s="90">
        <v>0</v>
      </c>
      <c r="G358" s="90">
        <v>0</v>
      </c>
      <c r="H358" s="90">
        <v>0</v>
      </c>
      <c r="I358" s="90">
        <v>0</v>
      </c>
      <c r="J358" s="90">
        <v>0</v>
      </c>
      <c r="K358" s="90">
        <v>0</v>
      </c>
      <c r="L358" s="90">
        <v>0</v>
      </c>
      <c r="M358" s="90">
        <v>0</v>
      </c>
      <c r="N358" s="90">
        <v>0</v>
      </c>
      <c r="O358" s="90" t="s">
        <v>521</v>
      </c>
    </row>
    <row r="359" spans="1:15" outlineLevel="1">
      <c r="A359" s="143" t="s">
        <v>628</v>
      </c>
      <c r="B359" s="114" t="s">
        <v>1177</v>
      </c>
      <c r="C359" s="118" t="s">
        <v>572</v>
      </c>
      <c r="D359" s="90">
        <v>0</v>
      </c>
      <c r="E359" s="90">
        <v>0</v>
      </c>
      <c r="F359" s="90">
        <v>0</v>
      </c>
      <c r="G359" s="90">
        <v>0</v>
      </c>
      <c r="H359" s="90">
        <v>0</v>
      </c>
      <c r="I359" s="90">
        <v>0</v>
      </c>
      <c r="J359" s="90">
        <v>0</v>
      </c>
      <c r="K359" s="90" t="s">
        <v>521</v>
      </c>
      <c r="L359" s="90">
        <v>0</v>
      </c>
      <c r="M359" s="90" t="s">
        <v>521</v>
      </c>
      <c r="N359" s="90">
        <v>0</v>
      </c>
      <c r="O359" s="90" t="s">
        <v>521</v>
      </c>
    </row>
    <row r="360" spans="1:15" ht="31.5" outlineLevel="1">
      <c r="A360" s="143" t="s">
        <v>627</v>
      </c>
      <c r="B360" s="114" t="s">
        <v>1266</v>
      </c>
      <c r="C360" s="118" t="s">
        <v>572</v>
      </c>
      <c r="D360" s="90">
        <v>0</v>
      </c>
      <c r="E360" s="90">
        <v>0</v>
      </c>
      <c r="F360" s="90">
        <v>0</v>
      </c>
      <c r="G360" s="90">
        <v>0</v>
      </c>
      <c r="H360" s="90">
        <v>0</v>
      </c>
      <c r="I360" s="90">
        <v>0</v>
      </c>
      <c r="J360" s="90">
        <v>0</v>
      </c>
      <c r="K360" s="90" t="s">
        <v>521</v>
      </c>
      <c r="L360" s="90">
        <v>0</v>
      </c>
      <c r="M360" s="90" t="s">
        <v>521</v>
      </c>
      <c r="N360" s="90">
        <v>0</v>
      </c>
      <c r="O360" s="90" t="s">
        <v>521</v>
      </c>
    </row>
    <row r="361" spans="1:15" outlineLevel="1">
      <c r="A361" s="143" t="s">
        <v>626</v>
      </c>
      <c r="B361" s="118" t="s">
        <v>606</v>
      </c>
      <c r="C361" s="118" t="s">
        <v>572</v>
      </c>
      <c r="D361" s="90">
        <v>0</v>
      </c>
      <c r="E361" s="90">
        <v>0</v>
      </c>
      <c r="F361" s="90">
        <v>0</v>
      </c>
      <c r="G361" s="90">
        <v>0</v>
      </c>
      <c r="H361" s="90">
        <v>0</v>
      </c>
      <c r="I361" s="90">
        <v>0</v>
      </c>
      <c r="J361" s="90">
        <v>0</v>
      </c>
      <c r="K361" s="90" t="s">
        <v>521</v>
      </c>
      <c r="L361" s="90">
        <v>0</v>
      </c>
      <c r="M361" s="90" t="s">
        <v>521</v>
      </c>
      <c r="N361" s="90">
        <v>0</v>
      </c>
      <c r="O361" s="90" t="s">
        <v>521</v>
      </c>
    </row>
    <row r="362" spans="1:15" outlineLevel="1">
      <c r="A362" s="143" t="s">
        <v>625</v>
      </c>
      <c r="B362" s="118" t="s">
        <v>604</v>
      </c>
      <c r="C362" s="118" t="s">
        <v>572</v>
      </c>
      <c r="D362" s="90">
        <v>0</v>
      </c>
      <c r="E362" s="90">
        <v>0</v>
      </c>
      <c r="F362" s="90">
        <v>0</v>
      </c>
      <c r="G362" s="90">
        <v>0</v>
      </c>
      <c r="H362" s="90">
        <v>0</v>
      </c>
      <c r="I362" s="90">
        <v>0</v>
      </c>
      <c r="J362" s="90">
        <v>0</v>
      </c>
      <c r="K362" s="90" t="s">
        <v>521</v>
      </c>
      <c r="L362" s="90">
        <v>0</v>
      </c>
      <c r="M362" s="90" t="s">
        <v>521</v>
      </c>
      <c r="N362" s="90">
        <v>0</v>
      </c>
      <c r="O362" s="90" t="s">
        <v>521</v>
      </c>
    </row>
    <row r="363" spans="1:15">
      <c r="A363" s="143" t="s">
        <v>624</v>
      </c>
      <c r="B363" s="114" t="s">
        <v>1270</v>
      </c>
      <c r="C363" s="118" t="s">
        <v>572</v>
      </c>
      <c r="D363" s="90">
        <v>0</v>
      </c>
      <c r="E363" s="90">
        <v>0</v>
      </c>
      <c r="F363" s="90">
        <v>0</v>
      </c>
      <c r="G363" s="90">
        <v>0</v>
      </c>
      <c r="H363" s="90">
        <v>0</v>
      </c>
      <c r="I363" s="90">
        <v>0</v>
      </c>
      <c r="J363" s="90">
        <v>0</v>
      </c>
      <c r="K363" s="90" t="s">
        <v>521</v>
      </c>
      <c r="L363" s="90">
        <v>0</v>
      </c>
      <c r="M363" s="90" t="s">
        <v>521</v>
      </c>
      <c r="N363" s="90">
        <v>0</v>
      </c>
      <c r="O363" s="90" t="s">
        <v>521</v>
      </c>
    </row>
    <row r="364" spans="1:15">
      <c r="A364" s="143" t="s">
        <v>623</v>
      </c>
      <c r="B364" s="114" t="s">
        <v>622</v>
      </c>
      <c r="C364" s="118" t="s">
        <v>572</v>
      </c>
      <c r="D364" s="90">
        <v>0</v>
      </c>
      <c r="E364" s="90">
        <v>0</v>
      </c>
      <c r="F364" s="90">
        <v>0</v>
      </c>
      <c r="G364" s="90">
        <v>0</v>
      </c>
      <c r="H364" s="90">
        <v>0</v>
      </c>
      <c r="I364" s="90">
        <v>0</v>
      </c>
      <c r="J364" s="90">
        <v>0</v>
      </c>
      <c r="K364" s="90" t="s">
        <v>521</v>
      </c>
      <c r="L364" s="90">
        <v>0</v>
      </c>
      <c r="M364" s="90" t="s">
        <v>521</v>
      </c>
      <c r="N364" s="90">
        <v>0</v>
      </c>
      <c r="O364" s="90" t="s">
        <v>521</v>
      </c>
    </row>
    <row r="365" spans="1:15" outlineLevel="1">
      <c r="A365" s="143" t="s">
        <v>621</v>
      </c>
      <c r="B365" s="114" t="s">
        <v>620</v>
      </c>
      <c r="C365" s="118" t="s">
        <v>572</v>
      </c>
      <c r="D365" s="90">
        <v>0</v>
      </c>
      <c r="E365" s="90">
        <v>0</v>
      </c>
      <c r="F365" s="90">
        <v>0</v>
      </c>
      <c r="G365" s="90">
        <v>0</v>
      </c>
      <c r="H365" s="90">
        <v>0</v>
      </c>
      <c r="I365" s="90">
        <v>0</v>
      </c>
      <c r="J365" s="90">
        <v>0</v>
      </c>
      <c r="K365" s="90" t="s">
        <v>521</v>
      </c>
      <c r="L365" s="90">
        <v>0</v>
      </c>
      <c r="M365" s="90" t="s">
        <v>521</v>
      </c>
      <c r="N365" s="90">
        <v>0</v>
      </c>
      <c r="O365" s="90" t="s">
        <v>521</v>
      </c>
    </row>
    <row r="366" spans="1:15" outlineLevel="1">
      <c r="A366" s="143" t="s">
        <v>619</v>
      </c>
      <c r="B366" s="114" t="s">
        <v>1268</v>
      </c>
      <c r="C366" s="118" t="s">
        <v>572</v>
      </c>
      <c r="D366" s="90">
        <v>0</v>
      </c>
      <c r="E366" s="90">
        <v>0</v>
      </c>
      <c r="F366" s="90">
        <v>0</v>
      </c>
      <c r="G366" s="90">
        <v>0</v>
      </c>
      <c r="H366" s="90">
        <v>0</v>
      </c>
      <c r="I366" s="90">
        <v>0</v>
      </c>
      <c r="J366" s="90">
        <v>0</v>
      </c>
      <c r="K366" s="90" t="s">
        <v>521</v>
      </c>
      <c r="L366" s="90">
        <v>0</v>
      </c>
      <c r="M366" s="90" t="s">
        <v>521</v>
      </c>
      <c r="N366" s="90">
        <v>0</v>
      </c>
      <c r="O366" s="90" t="s">
        <v>521</v>
      </c>
    </row>
    <row r="367" spans="1:15" s="109" customFormat="1" outlineLevel="1">
      <c r="A367" s="143" t="s">
        <v>617</v>
      </c>
      <c r="B367" s="114" t="s">
        <v>618</v>
      </c>
      <c r="C367" s="118" t="s">
        <v>572</v>
      </c>
      <c r="D367" s="90">
        <v>0</v>
      </c>
      <c r="E367" s="90">
        <v>0</v>
      </c>
      <c r="F367" s="90">
        <v>0</v>
      </c>
      <c r="G367" s="90">
        <v>0</v>
      </c>
      <c r="H367" s="90">
        <v>0</v>
      </c>
      <c r="I367" s="90">
        <v>0</v>
      </c>
      <c r="J367" s="90">
        <v>0</v>
      </c>
      <c r="K367" s="90" t="s">
        <v>521</v>
      </c>
      <c r="L367" s="90">
        <v>0</v>
      </c>
      <c r="M367" s="90" t="s">
        <v>521</v>
      </c>
      <c r="N367" s="90">
        <v>0</v>
      </c>
      <c r="O367" s="90" t="s">
        <v>521</v>
      </c>
    </row>
    <row r="368" spans="1:15" outlineLevel="1">
      <c r="A368" s="143" t="s">
        <v>615</v>
      </c>
      <c r="B368" s="114" t="s">
        <v>1269</v>
      </c>
      <c r="C368" s="118" t="s">
        <v>572</v>
      </c>
      <c r="D368" s="90">
        <v>0</v>
      </c>
      <c r="E368" s="90">
        <v>0</v>
      </c>
      <c r="F368" s="90">
        <v>0</v>
      </c>
      <c r="G368" s="90">
        <v>0</v>
      </c>
      <c r="H368" s="90">
        <v>0</v>
      </c>
      <c r="I368" s="90">
        <v>0</v>
      </c>
      <c r="J368" s="90">
        <v>0</v>
      </c>
      <c r="K368" s="90" t="s">
        <v>521</v>
      </c>
      <c r="L368" s="90">
        <v>0</v>
      </c>
      <c r="M368" s="90" t="s">
        <v>521</v>
      </c>
      <c r="N368" s="90">
        <v>0</v>
      </c>
      <c r="O368" s="90" t="s">
        <v>521</v>
      </c>
    </row>
    <row r="369" spans="1:15" outlineLevel="1">
      <c r="A369" s="143" t="s">
        <v>613</v>
      </c>
      <c r="B369" s="114" t="s">
        <v>616</v>
      </c>
      <c r="C369" s="118" t="s">
        <v>572</v>
      </c>
      <c r="D369" s="90">
        <v>0</v>
      </c>
      <c r="E369" s="90">
        <v>0</v>
      </c>
      <c r="F369" s="90">
        <v>0</v>
      </c>
      <c r="G369" s="90">
        <v>0</v>
      </c>
      <c r="H369" s="90">
        <v>0</v>
      </c>
      <c r="I369" s="90">
        <v>0</v>
      </c>
      <c r="J369" s="90">
        <v>0</v>
      </c>
      <c r="K369" s="90" t="s">
        <v>521</v>
      </c>
      <c r="L369" s="90">
        <v>0</v>
      </c>
      <c r="M369" s="90" t="s">
        <v>521</v>
      </c>
      <c r="N369" s="90">
        <v>0</v>
      </c>
      <c r="O369" s="90" t="s">
        <v>521</v>
      </c>
    </row>
    <row r="370" spans="1:15" outlineLevel="1">
      <c r="A370" s="143" t="s">
        <v>611</v>
      </c>
      <c r="B370" s="114" t="s">
        <v>1177</v>
      </c>
      <c r="C370" s="118" t="s">
        <v>572</v>
      </c>
      <c r="D370" s="90">
        <v>0</v>
      </c>
      <c r="E370" s="90">
        <v>0</v>
      </c>
      <c r="F370" s="90">
        <v>0</v>
      </c>
      <c r="G370" s="90">
        <v>0</v>
      </c>
      <c r="H370" s="90">
        <v>0</v>
      </c>
      <c r="I370" s="90">
        <v>0</v>
      </c>
      <c r="J370" s="90">
        <v>0</v>
      </c>
      <c r="K370" s="90" t="s">
        <v>521</v>
      </c>
      <c r="L370" s="90">
        <v>0</v>
      </c>
      <c r="M370" s="90" t="s">
        <v>521</v>
      </c>
      <c r="N370" s="90">
        <v>0</v>
      </c>
      <c r="O370" s="90" t="s">
        <v>521</v>
      </c>
    </row>
    <row r="371" spans="1:15" ht="31.5" outlineLevel="1">
      <c r="A371" s="143" t="s">
        <v>609</v>
      </c>
      <c r="B371" s="114" t="s">
        <v>608</v>
      </c>
      <c r="C371" s="118" t="s">
        <v>572</v>
      </c>
      <c r="D371" s="90">
        <v>0</v>
      </c>
      <c r="E371" s="90">
        <v>0</v>
      </c>
      <c r="F371" s="90">
        <v>0</v>
      </c>
      <c r="G371" s="90">
        <v>0</v>
      </c>
      <c r="H371" s="90">
        <v>0</v>
      </c>
      <c r="I371" s="90">
        <v>0</v>
      </c>
      <c r="J371" s="90">
        <v>0</v>
      </c>
      <c r="K371" s="90" t="s">
        <v>521</v>
      </c>
      <c r="L371" s="90">
        <v>0</v>
      </c>
      <c r="M371" s="90" t="s">
        <v>521</v>
      </c>
      <c r="N371" s="90">
        <v>0</v>
      </c>
      <c r="O371" s="90" t="s">
        <v>521</v>
      </c>
    </row>
    <row r="372" spans="1:15" outlineLevel="1">
      <c r="A372" s="143" t="s">
        <v>607</v>
      </c>
      <c r="B372" s="118" t="s">
        <v>606</v>
      </c>
      <c r="C372" s="118" t="s">
        <v>572</v>
      </c>
      <c r="D372" s="90">
        <v>0</v>
      </c>
      <c r="E372" s="90">
        <v>0</v>
      </c>
      <c r="F372" s="90">
        <v>0</v>
      </c>
      <c r="G372" s="90">
        <v>0</v>
      </c>
      <c r="H372" s="90">
        <v>0</v>
      </c>
      <c r="I372" s="90">
        <v>0</v>
      </c>
      <c r="J372" s="90">
        <v>0</v>
      </c>
      <c r="K372" s="90" t="s">
        <v>521</v>
      </c>
      <c r="L372" s="90">
        <v>0</v>
      </c>
      <c r="M372" s="90" t="s">
        <v>521</v>
      </c>
      <c r="N372" s="90">
        <v>0</v>
      </c>
      <c r="O372" s="90" t="s">
        <v>521</v>
      </c>
    </row>
    <row r="373" spans="1:15" outlineLevel="1">
      <c r="A373" s="143" t="s">
        <v>605</v>
      </c>
      <c r="B373" s="118" t="s">
        <v>604</v>
      </c>
      <c r="C373" s="118" t="s">
        <v>572</v>
      </c>
      <c r="D373" s="90">
        <v>0</v>
      </c>
      <c r="E373" s="90">
        <v>0</v>
      </c>
      <c r="F373" s="90">
        <v>0</v>
      </c>
      <c r="G373" s="90">
        <v>0</v>
      </c>
      <c r="H373" s="90" t="s">
        <v>521</v>
      </c>
      <c r="I373" s="90" t="s">
        <v>521</v>
      </c>
      <c r="J373" s="90">
        <v>0</v>
      </c>
      <c r="K373" s="90" t="s">
        <v>521</v>
      </c>
      <c r="L373" s="90">
        <v>0</v>
      </c>
      <c r="M373" s="90" t="s">
        <v>521</v>
      </c>
      <c r="N373" s="90">
        <v>0</v>
      </c>
      <c r="O373" s="90" t="s">
        <v>521</v>
      </c>
    </row>
    <row r="374" spans="1:15">
      <c r="A374" s="143" t="s">
        <v>603</v>
      </c>
      <c r="B374" s="113" t="s">
        <v>602</v>
      </c>
      <c r="C374" s="118" t="s">
        <v>572</v>
      </c>
      <c r="D374" s="90">
        <v>0</v>
      </c>
      <c r="E374" s="90">
        <v>0</v>
      </c>
      <c r="F374" s="90">
        <v>0</v>
      </c>
      <c r="G374" s="90">
        <v>0</v>
      </c>
      <c r="H374" s="90" t="s">
        <v>521</v>
      </c>
      <c r="I374" s="90" t="s">
        <v>521</v>
      </c>
      <c r="J374" s="90" t="s">
        <v>521</v>
      </c>
      <c r="K374" s="90" t="s">
        <v>521</v>
      </c>
      <c r="L374" s="90" t="s">
        <v>521</v>
      </c>
      <c r="M374" s="90" t="s">
        <v>521</v>
      </c>
      <c r="N374" s="90" t="s">
        <v>521</v>
      </c>
      <c r="O374" s="89" t="s">
        <v>521</v>
      </c>
    </row>
    <row r="375" spans="1:15">
      <c r="A375" s="143" t="s">
        <v>601</v>
      </c>
      <c r="B375" s="113" t="s">
        <v>600</v>
      </c>
      <c r="C375" s="118" t="s">
        <v>572</v>
      </c>
      <c r="D375" s="148">
        <v>0</v>
      </c>
      <c r="E375" s="148">
        <v>0</v>
      </c>
      <c r="F375" s="148">
        <v>0</v>
      </c>
      <c r="G375" s="148">
        <v>0</v>
      </c>
      <c r="H375" s="148">
        <v>0</v>
      </c>
      <c r="I375" s="148">
        <v>0</v>
      </c>
      <c r="J375" s="148">
        <v>0</v>
      </c>
      <c r="K375" s="148">
        <v>0</v>
      </c>
      <c r="L375" s="148">
        <v>0</v>
      </c>
      <c r="M375" s="209">
        <v>0.51300000000000001</v>
      </c>
      <c r="N375" s="207">
        <f t="shared" ref="N375" si="81">D375+F375+H375+J375+L375</f>
        <v>0</v>
      </c>
      <c r="O375" s="207">
        <f t="shared" ref="O375" si="82">E375+G375+I375+K375+M375</f>
        <v>0.51300000000000001</v>
      </c>
    </row>
    <row r="376" spans="1:15">
      <c r="A376" s="143" t="s">
        <v>599</v>
      </c>
      <c r="B376" s="114" t="s">
        <v>1271</v>
      </c>
      <c r="C376" s="118" t="s">
        <v>572</v>
      </c>
      <c r="D376" s="90">
        <v>0</v>
      </c>
      <c r="E376" s="90">
        <v>0</v>
      </c>
      <c r="F376" s="90">
        <v>0</v>
      </c>
      <c r="G376" s="90">
        <v>0</v>
      </c>
      <c r="H376" s="90">
        <v>0</v>
      </c>
      <c r="I376" s="90">
        <v>0</v>
      </c>
      <c r="J376" s="90">
        <v>0</v>
      </c>
      <c r="K376" s="90" t="s">
        <v>521</v>
      </c>
      <c r="L376" s="90">
        <v>0</v>
      </c>
      <c r="M376" s="90" t="s">
        <v>521</v>
      </c>
      <c r="N376" s="90">
        <v>0</v>
      </c>
      <c r="O376" s="90" t="s">
        <v>521</v>
      </c>
    </row>
    <row r="377" spans="1:15">
      <c r="A377" s="143" t="s">
        <v>598</v>
      </c>
      <c r="B377" s="114" t="s">
        <v>597</v>
      </c>
      <c r="C377" s="118" t="s">
        <v>572</v>
      </c>
      <c r="D377" s="90">
        <v>0</v>
      </c>
      <c r="E377" s="90">
        <v>0</v>
      </c>
      <c r="F377" s="90">
        <v>0</v>
      </c>
      <c r="G377" s="90">
        <v>0</v>
      </c>
      <c r="H377" s="90">
        <v>0</v>
      </c>
      <c r="I377" s="90">
        <v>0</v>
      </c>
      <c r="J377" s="90">
        <v>0</v>
      </c>
      <c r="K377" s="90" t="s">
        <v>521</v>
      </c>
      <c r="L377" s="90">
        <v>0</v>
      </c>
      <c r="M377" s="90" t="s">
        <v>521</v>
      </c>
      <c r="N377" s="90">
        <v>0</v>
      </c>
      <c r="O377" s="90" t="s">
        <v>521</v>
      </c>
    </row>
    <row r="378" spans="1:15">
      <c r="A378" s="141" t="s">
        <v>596</v>
      </c>
      <c r="B378" s="147" t="s">
        <v>595</v>
      </c>
      <c r="C378" s="142" t="s">
        <v>572</v>
      </c>
      <c r="D378" s="89">
        <v>0</v>
      </c>
      <c r="E378" s="89">
        <v>0</v>
      </c>
      <c r="F378" s="89">
        <v>0</v>
      </c>
      <c r="G378" s="89">
        <v>0</v>
      </c>
      <c r="H378" s="89">
        <v>0</v>
      </c>
      <c r="I378" s="89">
        <v>0</v>
      </c>
      <c r="J378" s="89">
        <v>0</v>
      </c>
      <c r="K378" s="89" t="s">
        <v>521</v>
      </c>
      <c r="L378" s="89">
        <v>0</v>
      </c>
      <c r="M378" s="89" t="s">
        <v>521</v>
      </c>
      <c r="N378" s="90">
        <v>0</v>
      </c>
      <c r="O378" s="89" t="s">
        <v>521</v>
      </c>
    </row>
    <row r="379" spans="1:15">
      <c r="A379" s="143" t="s">
        <v>594</v>
      </c>
      <c r="B379" s="113" t="s">
        <v>593</v>
      </c>
      <c r="C379" s="118" t="s">
        <v>572</v>
      </c>
      <c r="D379" s="90">
        <v>0</v>
      </c>
      <c r="E379" s="90">
        <v>0</v>
      </c>
      <c r="F379" s="90">
        <v>0</v>
      </c>
      <c r="G379" s="90">
        <v>0</v>
      </c>
      <c r="H379" s="90">
        <v>0</v>
      </c>
      <c r="I379" s="90">
        <v>0</v>
      </c>
      <c r="J379" s="90">
        <v>0</v>
      </c>
      <c r="K379" s="90" t="s">
        <v>521</v>
      </c>
      <c r="L379" s="90">
        <v>0</v>
      </c>
      <c r="M379" s="90" t="s">
        <v>521</v>
      </c>
      <c r="N379" s="90">
        <v>0</v>
      </c>
      <c r="O379" s="90" t="s">
        <v>521</v>
      </c>
    </row>
    <row r="380" spans="1:15">
      <c r="A380" s="143" t="s">
        <v>592</v>
      </c>
      <c r="B380" s="113" t="s">
        <v>591</v>
      </c>
      <c r="C380" s="118" t="s">
        <v>572</v>
      </c>
      <c r="D380" s="90">
        <v>0</v>
      </c>
      <c r="E380" s="90">
        <v>0</v>
      </c>
      <c r="F380" s="90">
        <v>0</v>
      </c>
      <c r="G380" s="90">
        <v>0</v>
      </c>
      <c r="H380" s="90">
        <v>0</v>
      </c>
      <c r="I380" s="90">
        <v>0</v>
      </c>
      <c r="J380" s="90">
        <v>0</v>
      </c>
      <c r="K380" s="90" t="s">
        <v>521</v>
      </c>
      <c r="L380" s="90">
        <v>0</v>
      </c>
      <c r="M380" s="90" t="s">
        <v>521</v>
      </c>
      <c r="N380" s="90">
        <v>0</v>
      </c>
      <c r="O380" s="90" t="s">
        <v>521</v>
      </c>
    </row>
    <row r="381" spans="1:15">
      <c r="A381" s="143" t="s">
        <v>590</v>
      </c>
      <c r="B381" s="113" t="s">
        <v>589</v>
      </c>
      <c r="C381" s="118" t="s">
        <v>572</v>
      </c>
      <c r="D381" s="90">
        <v>0</v>
      </c>
      <c r="E381" s="90">
        <v>0</v>
      </c>
      <c r="F381" s="90">
        <v>0</v>
      </c>
      <c r="G381" s="90">
        <v>0</v>
      </c>
      <c r="H381" s="90">
        <v>0</v>
      </c>
      <c r="I381" s="90">
        <v>0</v>
      </c>
      <c r="J381" s="90">
        <v>0</v>
      </c>
      <c r="K381" s="90" t="s">
        <v>521</v>
      </c>
      <c r="L381" s="90">
        <v>0</v>
      </c>
      <c r="M381" s="90" t="s">
        <v>521</v>
      </c>
      <c r="N381" s="90">
        <v>0</v>
      </c>
      <c r="O381" s="90" t="s">
        <v>521</v>
      </c>
    </row>
    <row r="382" spans="1:15">
      <c r="A382" s="143" t="s">
        <v>588</v>
      </c>
      <c r="B382" s="113" t="s">
        <v>587</v>
      </c>
      <c r="C382" s="118" t="s">
        <v>572</v>
      </c>
      <c r="D382" s="90">
        <v>0</v>
      </c>
      <c r="E382" s="90">
        <v>0</v>
      </c>
      <c r="F382" s="90">
        <v>0</v>
      </c>
      <c r="G382" s="90">
        <v>0</v>
      </c>
      <c r="H382" s="90">
        <v>0</v>
      </c>
      <c r="I382" s="90">
        <v>0</v>
      </c>
      <c r="J382" s="90">
        <v>0</v>
      </c>
      <c r="K382" s="90" t="s">
        <v>521</v>
      </c>
      <c r="L382" s="90">
        <v>0</v>
      </c>
      <c r="M382" s="90" t="s">
        <v>521</v>
      </c>
      <c r="N382" s="90">
        <v>0</v>
      </c>
      <c r="O382" s="90" t="s">
        <v>521</v>
      </c>
    </row>
    <row r="383" spans="1:15">
      <c r="A383" s="143" t="s">
        <v>586</v>
      </c>
      <c r="B383" s="113" t="s">
        <v>585</v>
      </c>
      <c r="C383" s="118" t="s">
        <v>572</v>
      </c>
      <c r="D383" s="90">
        <v>0</v>
      </c>
      <c r="E383" s="90">
        <v>0</v>
      </c>
      <c r="F383" s="90">
        <v>0</v>
      </c>
      <c r="G383" s="90">
        <v>0</v>
      </c>
      <c r="H383" s="90">
        <v>0</v>
      </c>
      <c r="I383" s="90">
        <v>0</v>
      </c>
      <c r="J383" s="90">
        <v>0</v>
      </c>
      <c r="K383" s="90" t="s">
        <v>521</v>
      </c>
      <c r="L383" s="90">
        <v>0</v>
      </c>
      <c r="M383" s="90" t="s">
        <v>521</v>
      </c>
      <c r="N383" s="90">
        <v>0</v>
      </c>
      <c r="O383" s="90" t="s">
        <v>521</v>
      </c>
    </row>
    <row r="384" spans="1:15" outlineLevel="1">
      <c r="A384" s="143" t="s">
        <v>584</v>
      </c>
      <c r="B384" s="114" t="s">
        <v>583</v>
      </c>
      <c r="C384" s="118" t="s">
        <v>572</v>
      </c>
      <c r="D384" s="90">
        <v>0</v>
      </c>
      <c r="E384" s="90">
        <v>0</v>
      </c>
      <c r="F384" s="90">
        <v>0</v>
      </c>
      <c r="G384" s="90">
        <v>0</v>
      </c>
      <c r="H384" s="90">
        <v>0</v>
      </c>
      <c r="I384" s="90">
        <v>0</v>
      </c>
      <c r="J384" s="90">
        <v>0</v>
      </c>
      <c r="K384" s="90" t="s">
        <v>521</v>
      </c>
      <c r="L384" s="90">
        <v>0</v>
      </c>
      <c r="M384" s="90" t="s">
        <v>521</v>
      </c>
      <c r="N384" s="90">
        <v>0</v>
      </c>
      <c r="O384" s="90" t="s">
        <v>521</v>
      </c>
    </row>
    <row r="385" spans="1:15" ht="31.5" outlineLevel="1">
      <c r="A385" s="143" t="s">
        <v>582</v>
      </c>
      <c r="B385" s="114" t="s">
        <v>581</v>
      </c>
      <c r="C385" s="118" t="s">
        <v>572</v>
      </c>
      <c r="D385" s="90">
        <v>0</v>
      </c>
      <c r="E385" s="90">
        <v>0</v>
      </c>
      <c r="F385" s="90">
        <v>0</v>
      </c>
      <c r="G385" s="90">
        <v>0</v>
      </c>
      <c r="H385" s="90">
        <v>0</v>
      </c>
      <c r="I385" s="90">
        <v>0</v>
      </c>
      <c r="J385" s="90">
        <v>0</v>
      </c>
      <c r="K385" s="90" t="s">
        <v>521</v>
      </c>
      <c r="L385" s="90">
        <v>0</v>
      </c>
      <c r="M385" s="90" t="s">
        <v>521</v>
      </c>
      <c r="N385" s="90">
        <v>0</v>
      </c>
      <c r="O385" s="90" t="s">
        <v>521</v>
      </c>
    </row>
    <row r="386" spans="1:15" ht="31.5" outlineLevel="1">
      <c r="A386" s="143" t="s">
        <v>580</v>
      </c>
      <c r="B386" s="114" t="s">
        <v>579</v>
      </c>
      <c r="C386" s="118" t="s">
        <v>572</v>
      </c>
      <c r="D386" s="90">
        <v>0</v>
      </c>
      <c r="E386" s="90">
        <v>0</v>
      </c>
      <c r="F386" s="90">
        <v>0</v>
      </c>
      <c r="G386" s="90">
        <v>0</v>
      </c>
      <c r="H386" s="90">
        <v>0</v>
      </c>
      <c r="I386" s="90">
        <v>0</v>
      </c>
      <c r="J386" s="90">
        <v>0</v>
      </c>
      <c r="K386" s="90" t="s">
        <v>521</v>
      </c>
      <c r="L386" s="90">
        <v>0</v>
      </c>
      <c r="M386" s="90" t="s">
        <v>521</v>
      </c>
      <c r="N386" s="90">
        <v>0</v>
      </c>
      <c r="O386" s="90" t="s">
        <v>521</v>
      </c>
    </row>
    <row r="387" spans="1:15" ht="31.5" outlineLevel="1">
      <c r="A387" s="143" t="s">
        <v>578</v>
      </c>
      <c r="B387" s="114" t="s">
        <v>577</v>
      </c>
      <c r="C387" s="118" t="s">
        <v>572</v>
      </c>
      <c r="D387" s="90">
        <v>0</v>
      </c>
      <c r="E387" s="90">
        <v>0</v>
      </c>
      <c r="F387" s="90">
        <v>0</v>
      </c>
      <c r="G387" s="90">
        <v>0</v>
      </c>
      <c r="H387" s="90">
        <v>0</v>
      </c>
      <c r="I387" s="90">
        <v>0</v>
      </c>
      <c r="J387" s="90">
        <v>0</v>
      </c>
      <c r="K387" s="90" t="s">
        <v>521</v>
      </c>
      <c r="L387" s="90">
        <v>0</v>
      </c>
      <c r="M387" s="90" t="s">
        <v>521</v>
      </c>
      <c r="N387" s="90">
        <v>0</v>
      </c>
      <c r="O387" s="90" t="s">
        <v>521</v>
      </c>
    </row>
    <row r="388" spans="1:15">
      <c r="A388" s="143" t="s">
        <v>576</v>
      </c>
      <c r="B388" s="113" t="s">
        <v>575</v>
      </c>
      <c r="C388" s="118" t="s">
        <v>572</v>
      </c>
      <c r="D388" s="90">
        <v>0</v>
      </c>
      <c r="E388" s="90">
        <v>0</v>
      </c>
      <c r="F388" s="90">
        <v>0</v>
      </c>
      <c r="G388" s="90">
        <v>0</v>
      </c>
      <c r="H388" s="90">
        <v>0</v>
      </c>
      <c r="I388" s="90">
        <v>0</v>
      </c>
      <c r="J388" s="90">
        <v>0</v>
      </c>
      <c r="K388" s="90" t="s">
        <v>521</v>
      </c>
      <c r="L388" s="90">
        <v>0</v>
      </c>
      <c r="M388" s="90" t="s">
        <v>521</v>
      </c>
      <c r="N388" s="90">
        <v>0</v>
      </c>
      <c r="O388" s="90" t="s">
        <v>521</v>
      </c>
    </row>
    <row r="389" spans="1:15">
      <c r="A389" s="143" t="s">
        <v>574</v>
      </c>
      <c r="B389" s="113" t="s">
        <v>573</v>
      </c>
      <c r="C389" s="118" t="s">
        <v>572</v>
      </c>
      <c r="D389" s="90">
        <v>0</v>
      </c>
      <c r="E389" s="90">
        <v>0</v>
      </c>
      <c r="F389" s="90">
        <v>0</v>
      </c>
      <c r="G389" s="90">
        <v>0</v>
      </c>
      <c r="H389" s="90">
        <v>0</v>
      </c>
      <c r="I389" s="90">
        <v>0</v>
      </c>
      <c r="J389" s="90">
        <v>0</v>
      </c>
      <c r="K389" s="90" t="s">
        <v>521</v>
      </c>
      <c r="L389" s="90">
        <v>0</v>
      </c>
      <c r="M389" s="90" t="s">
        <v>521</v>
      </c>
      <c r="N389" s="90">
        <v>0</v>
      </c>
      <c r="O389" s="90" t="s">
        <v>521</v>
      </c>
    </row>
    <row r="390" spans="1:15" s="59" customFormat="1">
      <c r="A390" s="143" t="s">
        <v>967</v>
      </c>
      <c r="B390" s="113" t="s">
        <v>1149</v>
      </c>
      <c r="C390" s="118" t="s">
        <v>521</v>
      </c>
      <c r="D390" s="118"/>
      <c r="E390" s="118"/>
      <c r="F390" s="118" t="s">
        <v>521</v>
      </c>
      <c r="G390" s="118" t="s">
        <v>521</v>
      </c>
      <c r="H390" s="118" t="s">
        <v>521</v>
      </c>
      <c r="I390" s="118" t="s">
        <v>521</v>
      </c>
      <c r="J390" s="118" t="s">
        <v>521</v>
      </c>
      <c r="K390" s="118" t="s">
        <v>521</v>
      </c>
      <c r="L390" s="118" t="s">
        <v>521</v>
      </c>
      <c r="M390" s="118" t="s">
        <v>521</v>
      </c>
      <c r="N390" s="118" t="s">
        <v>521</v>
      </c>
      <c r="O390" s="118" t="s">
        <v>521</v>
      </c>
    </row>
    <row r="391" spans="1:15" ht="51" customHeight="1">
      <c r="A391" s="210" t="s">
        <v>965</v>
      </c>
      <c r="B391" s="121" t="s">
        <v>1275</v>
      </c>
      <c r="C391" s="118" t="s">
        <v>572</v>
      </c>
      <c r="D391" s="211">
        <v>10.885</v>
      </c>
      <c r="E391" s="211">
        <v>8.4499999999999993</v>
      </c>
      <c r="F391" s="211">
        <v>9.9260000000000002</v>
      </c>
      <c r="G391" s="211">
        <v>10.111000000000001</v>
      </c>
      <c r="H391" s="211">
        <f>2.61+9.879</f>
        <v>12.488999999999999</v>
      </c>
      <c r="I391" s="211">
        <f>3.365+8.041</f>
        <v>11.406000000000001</v>
      </c>
      <c r="J391" s="211">
        <f>2.833+11.759</f>
        <v>14.592000000000001</v>
      </c>
      <c r="K391" s="211">
        <v>14.129799999999999</v>
      </c>
      <c r="L391" s="211">
        <v>13.3</v>
      </c>
      <c r="M391" s="211">
        <v>10.451930000000001</v>
      </c>
      <c r="N391" s="211">
        <f>D391+F391+H391+J391+L391</f>
        <v>61.191999999999993</v>
      </c>
      <c r="O391" s="211">
        <f>E391+G391+I391+K391+M391</f>
        <v>54.548730000000006</v>
      </c>
    </row>
    <row r="392" spans="1:15">
      <c r="A392" s="210" t="s">
        <v>1272</v>
      </c>
      <c r="B392" s="114" t="s">
        <v>1279</v>
      </c>
      <c r="C392" s="118" t="s">
        <v>572</v>
      </c>
      <c r="D392" s="90">
        <v>0</v>
      </c>
      <c r="E392" s="90">
        <v>0</v>
      </c>
      <c r="F392" s="90">
        <v>0</v>
      </c>
      <c r="G392" s="90">
        <v>0</v>
      </c>
      <c r="H392" s="90">
        <v>0</v>
      </c>
      <c r="I392" s="90">
        <v>0</v>
      </c>
      <c r="J392" s="90">
        <v>0</v>
      </c>
      <c r="K392" s="90" t="s">
        <v>521</v>
      </c>
      <c r="L392" s="90">
        <v>0</v>
      </c>
      <c r="M392" s="90" t="s">
        <v>1290</v>
      </c>
      <c r="N392" s="90">
        <v>0</v>
      </c>
      <c r="O392" s="90" t="s">
        <v>521</v>
      </c>
    </row>
    <row r="393" spans="1:15" ht="31.5">
      <c r="A393" s="210" t="s">
        <v>1273</v>
      </c>
      <c r="B393" s="114" t="s">
        <v>1278</v>
      </c>
      <c r="C393" s="118" t="s">
        <v>572</v>
      </c>
      <c r="D393" s="90">
        <v>0</v>
      </c>
      <c r="E393" s="90">
        <v>0</v>
      </c>
      <c r="F393" s="90">
        <v>0</v>
      </c>
      <c r="G393" s="90">
        <v>0</v>
      </c>
      <c r="H393" s="90">
        <v>0</v>
      </c>
      <c r="I393" s="90">
        <v>0</v>
      </c>
      <c r="J393" s="90">
        <v>0</v>
      </c>
      <c r="K393" s="90" t="s">
        <v>521</v>
      </c>
      <c r="L393" s="90">
        <v>0</v>
      </c>
      <c r="M393" s="90" t="s">
        <v>521</v>
      </c>
      <c r="N393" s="90">
        <v>0</v>
      </c>
      <c r="O393" s="90" t="s">
        <v>521</v>
      </c>
    </row>
    <row r="394" spans="1:15" ht="18.75" customHeight="1">
      <c r="A394" s="210" t="s">
        <v>1274</v>
      </c>
      <c r="B394" s="114" t="s">
        <v>1277</v>
      </c>
      <c r="C394" s="118" t="s">
        <v>572</v>
      </c>
      <c r="D394" s="90">
        <v>0</v>
      </c>
      <c r="E394" s="90">
        <v>0</v>
      </c>
      <c r="F394" s="90">
        <v>0</v>
      </c>
      <c r="G394" s="90">
        <v>0</v>
      </c>
      <c r="H394" s="90">
        <v>0</v>
      </c>
      <c r="I394" s="90">
        <v>0</v>
      </c>
      <c r="J394" s="90">
        <v>0</v>
      </c>
      <c r="K394" s="90" t="s">
        <v>521</v>
      </c>
      <c r="L394" s="90">
        <v>0</v>
      </c>
      <c r="M394" s="90" t="s">
        <v>521</v>
      </c>
      <c r="N394" s="90">
        <v>0</v>
      </c>
      <c r="O394" s="90" t="s">
        <v>521</v>
      </c>
    </row>
    <row r="395" spans="1:15" ht="33" customHeight="1">
      <c r="A395" s="210" t="s">
        <v>964</v>
      </c>
      <c r="B395" s="121" t="s">
        <v>1276</v>
      </c>
      <c r="C395" s="118" t="s">
        <v>572</v>
      </c>
      <c r="D395" s="114" t="s">
        <v>521</v>
      </c>
      <c r="E395" s="114" t="s">
        <v>521</v>
      </c>
      <c r="F395" s="114" t="s">
        <v>521</v>
      </c>
      <c r="G395" s="114" t="s">
        <v>521</v>
      </c>
      <c r="H395" s="114" t="s">
        <v>521</v>
      </c>
      <c r="I395" s="114" t="s">
        <v>521</v>
      </c>
      <c r="J395" s="114" t="s">
        <v>521</v>
      </c>
      <c r="K395" s="114" t="s">
        <v>521</v>
      </c>
      <c r="L395" s="114" t="s">
        <v>521</v>
      </c>
      <c r="M395" s="114" t="s">
        <v>521</v>
      </c>
      <c r="N395" s="114" t="s">
        <v>521</v>
      </c>
      <c r="O395" s="114" t="s">
        <v>521</v>
      </c>
    </row>
    <row r="396" spans="1:15">
      <c r="A396" s="210" t="s">
        <v>1280</v>
      </c>
      <c r="B396" s="114" t="s">
        <v>1285</v>
      </c>
      <c r="C396" s="118" t="s">
        <v>572</v>
      </c>
      <c r="D396" s="90">
        <v>0</v>
      </c>
      <c r="E396" s="149">
        <v>0</v>
      </c>
      <c r="F396" s="90">
        <v>0</v>
      </c>
      <c r="G396" s="90">
        <v>0</v>
      </c>
      <c r="H396" s="90">
        <v>0</v>
      </c>
      <c r="I396" s="90">
        <v>0</v>
      </c>
      <c r="J396" s="90">
        <v>0</v>
      </c>
      <c r="K396" s="90" t="s">
        <v>521</v>
      </c>
      <c r="L396" s="90">
        <v>0</v>
      </c>
      <c r="M396" s="90" t="s">
        <v>521</v>
      </c>
      <c r="N396" s="90">
        <v>0</v>
      </c>
      <c r="O396" s="90" t="s">
        <v>521</v>
      </c>
    </row>
    <row r="397" spans="1:15">
      <c r="A397" s="210" t="s">
        <v>1281</v>
      </c>
      <c r="B397" s="114" t="s">
        <v>1284</v>
      </c>
      <c r="C397" s="118" t="s">
        <v>572</v>
      </c>
      <c r="D397" s="90">
        <v>0</v>
      </c>
      <c r="E397" s="90">
        <v>0</v>
      </c>
      <c r="F397" s="90">
        <v>0</v>
      </c>
      <c r="G397" s="90">
        <v>0</v>
      </c>
      <c r="H397" s="90">
        <v>0</v>
      </c>
      <c r="I397" s="90">
        <v>0</v>
      </c>
      <c r="J397" s="90">
        <v>0</v>
      </c>
      <c r="K397" s="90" t="s">
        <v>521</v>
      </c>
      <c r="L397" s="90">
        <v>0</v>
      </c>
      <c r="M397" s="90" t="s">
        <v>521</v>
      </c>
      <c r="N397" s="90">
        <v>0</v>
      </c>
      <c r="O397" s="90" t="s">
        <v>521</v>
      </c>
    </row>
    <row r="398" spans="1:15">
      <c r="A398" s="210" t="s">
        <v>1282</v>
      </c>
      <c r="B398" s="114" t="s">
        <v>1283</v>
      </c>
      <c r="C398" s="118" t="s">
        <v>572</v>
      </c>
      <c r="D398" s="90">
        <v>0</v>
      </c>
      <c r="E398" s="90">
        <v>0</v>
      </c>
      <c r="F398" s="90">
        <v>0</v>
      </c>
      <c r="G398" s="90">
        <v>0</v>
      </c>
      <c r="H398" s="90">
        <v>0</v>
      </c>
      <c r="I398" s="90" t="s">
        <v>521</v>
      </c>
      <c r="J398" s="90">
        <v>0</v>
      </c>
      <c r="K398" s="90" t="s">
        <v>521</v>
      </c>
      <c r="L398" s="90">
        <v>0</v>
      </c>
      <c r="M398" s="90" t="s">
        <v>521</v>
      </c>
      <c r="N398" s="90">
        <v>0</v>
      </c>
      <c r="O398" s="90" t="s">
        <v>521</v>
      </c>
    </row>
    <row r="399" spans="1:15">
      <c r="A399" s="128"/>
      <c r="C399" s="53"/>
    </row>
    <row r="400" spans="1:15">
      <c r="A400" s="128"/>
      <c r="C400" s="53"/>
    </row>
    <row r="401" spans="1:3">
      <c r="A401" s="128"/>
      <c r="C401" s="53"/>
    </row>
    <row r="407" spans="1:3" ht="43.5" customHeight="1">
      <c r="B407" s="115"/>
      <c r="C407" s="53"/>
    </row>
    <row r="408" spans="1:3">
      <c r="B408" s="115"/>
    </row>
  </sheetData>
  <mergeCells count="31">
    <mergeCell ref="A336:B336"/>
    <mergeCell ref="N333:O333"/>
    <mergeCell ref="C333:C334"/>
    <mergeCell ref="J29:K29"/>
    <mergeCell ref="H29:I29"/>
    <mergeCell ref="F29:G29"/>
    <mergeCell ref="C29:C30"/>
    <mergeCell ref="F333:G333"/>
    <mergeCell ref="D333:E333"/>
    <mergeCell ref="A331:O332"/>
    <mergeCell ref="A20:N20"/>
    <mergeCell ref="N29:O29"/>
    <mergeCell ref="A32:O32"/>
    <mergeCell ref="H333:I333"/>
    <mergeCell ref="J333:K333"/>
    <mergeCell ref="L333:M333"/>
    <mergeCell ref="A147:O147"/>
    <mergeCell ref="A285:O285"/>
    <mergeCell ref="A29:A30"/>
    <mergeCell ref="B29:B30"/>
    <mergeCell ref="D29:E29"/>
    <mergeCell ref="A28:N28"/>
    <mergeCell ref="L29:M29"/>
    <mergeCell ref="B333:B334"/>
    <mergeCell ref="A333:A334"/>
    <mergeCell ref="A19:N19"/>
    <mergeCell ref="A12:N13"/>
    <mergeCell ref="A15:N15"/>
    <mergeCell ref="A16:N16"/>
    <mergeCell ref="A17:N17"/>
    <mergeCell ref="A18:N18"/>
  </mergeCells>
  <pageMargins left="0.19685039370078741" right="0.19685039370078741" top="0.39370078740157483" bottom="0.39370078740157483" header="0" footer="0"/>
  <pageSetup paperSize="9" scale="50" fitToHeight="0" orientation="landscape" r:id="rId1"/>
  <rowBreaks count="1" manualBreakCount="1">
    <brk id="73" max="16383" man="1"/>
  </rowBreaks>
  <colBreaks count="1" manualBreakCount="1">
    <brk id="16" max="400" man="1"/>
  </col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9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8" sqref="A38:R38"/>
    </sheetView>
  </sheetViews>
  <sheetFormatPr defaultRowHeight="15"/>
  <cols>
    <col min="1" max="1" width="85.42578125" bestFit="1" customWidth="1"/>
    <col min="3" max="8" width="0" hidden="1" customWidth="1"/>
    <col min="9" max="10" width="14" customWidth="1"/>
  </cols>
  <sheetData>
    <row r="1" spans="1:17" ht="30">
      <c r="A1" s="1"/>
      <c r="B1" s="2" t="s">
        <v>534</v>
      </c>
      <c r="C1" s="2" t="s">
        <v>74</v>
      </c>
      <c r="D1" s="2" t="s">
        <v>75</v>
      </c>
      <c r="E1" s="2" t="s">
        <v>76</v>
      </c>
      <c r="F1" s="2" t="s">
        <v>77</v>
      </c>
      <c r="G1" s="2" t="s">
        <v>78</v>
      </c>
      <c r="H1" s="2" t="s">
        <v>79</v>
      </c>
      <c r="I1" s="85" t="s">
        <v>1116</v>
      </c>
      <c r="J1" s="85"/>
      <c r="K1" s="2" t="s">
        <v>81</v>
      </c>
      <c r="L1" s="2"/>
      <c r="M1" s="2" t="s">
        <v>82</v>
      </c>
      <c r="N1" s="2"/>
      <c r="O1" s="2" t="s">
        <v>83</v>
      </c>
      <c r="P1" s="2"/>
      <c r="Q1" s="2" t="s">
        <v>84</v>
      </c>
    </row>
    <row r="2" spans="1:17">
      <c r="A2" s="7" t="s">
        <v>458</v>
      </c>
      <c r="B2" s="39" t="s">
        <v>521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>
      <c r="A3" s="7" t="s">
        <v>459</v>
      </c>
      <c r="B3" s="39" t="s">
        <v>522</v>
      </c>
      <c r="C3" s="41">
        <v>1154</v>
      </c>
      <c r="D3" s="41">
        <v>1172.5</v>
      </c>
      <c r="E3" s="40">
        <v>1163.25</v>
      </c>
      <c r="F3" s="41">
        <v>1172.5</v>
      </c>
      <c r="G3" s="40">
        <v>1166.3333333333333</v>
      </c>
      <c r="H3" s="41">
        <v>1172.5</v>
      </c>
      <c r="I3" s="40">
        <v>1150.5</v>
      </c>
      <c r="J3" s="40"/>
      <c r="K3" s="41">
        <v>1172.5</v>
      </c>
      <c r="L3" s="41"/>
      <c r="M3" s="41">
        <v>1172.5</v>
      </c>
      <c r="N3" s="41"/>
      <c r="O3" s="41">
        <v>1172.5</v>
      </c>
      <c r="P3" s="41"/>
      <c r="Q3" s="41">
        <v>1172.5</v>
      </c>
    </row>
    <row r="4" spans="1:17">
      <c r="A4" s="7" t="s">
        <v>460</v>
      </c>
      <c r="B4" s="39" t="s">
        <v>522</v>
      </c>
      <c r="C4" s="41">
        <v>1172.5</v>
      </c>
      <c r="D4" s="41">
        <v>1172.5</v>
      </c>
      <c r="E4" s="40">
        <v>1172.5</v>
      </c>
      <c r="F4" s="41">
        <v>1172.5</v>
      </c>
      <c r="G4" s="40">
        <v>1172.5</v>
      </c>
      <c r="H4" s="41">
        <v>1172.5</v>
      </c>
      <c r="I4" s="40">
        <v>1172.5</v>
      </c>
      <c r="J4" s="40"/>
      <c r="K4" s="41">
        <v>1172.5</v>
      </c>
      <c r="L4" s="41"/>
      <c r="M4" s="41">
        <v>1172.5</v>
      </c>
      <c r="N4" s="41"/>
      <c r="O4" s="41">
        <v>1172.5</v>
      </c>
      <c r="P4" s="41"/>
      <c r="Q4" s="41">
        <v>1172.5</v>
      </c>
    </row>
    <row r="5" spans="1:17">
      <c r="A5" s="7" t="s">
        <v>535</v>
      </c>
      <c r="B5" s="42" t="s">
        <v>522</v>
      </c>
      <c r="C5" s="31">
        <v>1063.5</v>
      </c>
      <c r="D5" s="31">
        <v>1063.5</v>
      </c>
      <c r="E5" s="17">
        <v>1063.5</v>
      </c>
      <c r="F5" s="31">
        <v>1063.5</v>
      </c>
      <c r="G5" s="17">
        <v>1063.5</v>
      </c>
      <c r="H5" s="31">
        <v>1063.5</v>
      </c>
      <c r="I5" s="17">
        <v>1031.5</v>
      </c>
      <c r="J5" s="17"/>
      <c r="K5" s="31">
        <v>1031.5</v>
      </c>
      <c r="L5" s="31"/>
      <c r="M5" s="31">
        <v>1031.5</v>
      </c>
      <c r="N5" s="31"/>
      <c r="O5" s="31">
        <v>1031.5</v>
      </c>
      <c r="P5" s="31"/>
      <c r="Q5" s="31">
        <v>1031.5</v>
      </c>
    </row>
    <row r="6" spans="1:17">
      <c r="A6" s="7" t="s">
        <v>536</v>
      </c>
      <c r="B6" s="42" t="s">
        <v>522</v>
      </c>
      <c r="C6" s="31">
        <v>27</v>
      </c>
      <c r="D6" s="31">
        <v>27</v>
      </c>
      <c r="E6" s="17">
        <v>27</v>
      </c>
      <c r="F6" s="31">
        <v>27</v>
      </c>
      <c r="G6" s="17">
        <v>27</v>
      </c>
      <c r="H6" s="31">
        <v>27</v>
      </c>
      <c r="I6" s="17">
        <v>27</v>
      </c>
      <c r="J6" s="17"/>
      <c r="K6" s="31">
        <v>27</v>
      </c>
      <c r="L6" s="31"/>
      <c r="M6" s="31">
        <v>27</v>
      </c>
      <c r="N6" s="31"/>
      <c r="O6" s="31">
        <v>27</v>
      </c>
      <c r="P6" s="31"/>
      <c r="Q6" s="31">
        <v>27</v>
      </c>
    </row>
    <row r="7" spans="1:17">
      <c r="A7" s="3" t="s">
        <v>461</v>
      </c>
      <c r="B7" s="39" t="s">
        <v>521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1:17">
      <c r="A8" s="6" t="s">
        <v>462</v>
      </c>
      <c r="B8" s="39" t="s">
        <v>523</v>
      </c>
      <c r="C8" s="41">
        <v>219588.09950000001</v>
      </c>
      <c r="D8" s="41">
        <v>208856.47230999998</v>
      </c>
      <c r="E8" s="40">
        <v>208856.47230999998</v>
      </c>
      <c r="F8" s="41">
        <v>239719.011</v>
      </c>
      <c r="G8" s="40">
        <v>239719.011</v>
      </c>
      <c r="H8" s="41">
        <v>251864.52328000002</v>
      </c>
      <c r="I8" s="40">
        <v>251731.03303999998</v>
      </c>
      <c r="J8" s="40"/>
      <c r="K8" s="41">
        <v>301087.84443</v>
      </c>
      <c r="L8" s="41"/>
      <c r="M8" s="41">
        <v>349576.71350000001</v>
      </c>
      <c r="N8" s="41"/>
      <c r="O8" s="41">
        <v>405159.50374000001</v>
      </c>
      <c r="P8" s="41"/>
      <c r="Q8" s="41">
        <v>452673.48600999999</v>
      </c>
    </row>
    <row r="9" spans="1:17">
      <c r="A9" s="6" t="s">
        <v>463</v>
      </c>
      <c r="B9" s="42" t="s">
        <v>523</v>
      </c>
      <c r="C9" s="31">
        <v>193290.25883000001</v>
      </c>
      <c r="D9" s="31">
        <v>197091.25537999999</v>
      </c>
      <c r="E9" s="17">
        <v>197091.25537999999</v>
      </c>
      <c r="F9" s="31">
        <v>268439.89020000002</v>
      </c>
      <c r="G9" s="17">
        <v>268439.89020000002</v>
      </c>
      <c r="H9" s="31">
        <v>341784.07958000002</v>
      </c>
      <c r="I9" s="17">
        <v>266716.53920076997</v>
      </c>
      <c r="J9" s="17"/>
      <c r="K9" s="31">
        <v>408663.07284970401</v>
      </c>
      <c r="L9" s="31"/>
      <c r="M9" s="31">
        <v>558553.11232509196</v>
      </c>
      <c r="N9" s="31"/>
      <c r="O9" s="31">
        <v>542860.19789340813</v>
      </c>
      <c r="P9" s="31"/>
      <c r="Q9" s="31">
        <v>498997.06307680008</v>
      </c>
    </row>
    <row r="10" spans="1:17">
      <c r="A10" s="6" t="s">
        <v>464</v>
      </c>
      <c r="B10" s="39" t="s">
        <v>523</v>
      </c>
      <c r="C10" s="41">
        <v>98446.109249999994</v>
      </c>
      <c r="D10" s="41">
        <v>97741.295039999997</v>
      </c>
      <c r="E10" s="40">
        <v>97741.295039999997</v>
      </c>
      <c r="F10" s="41">
        <v>146875.97117</v>
      </c>
      <c r="G10" s="40">
        <v>146875.97117</v>
      </c>
      <c r="H10" s="41">
        <v>213099.92666</v>
      </c>
      <c r="I10" s="40">
        <v>145332.97665999999</v>
      </c>
      <c r="J10" s="40"/>
      <c r="K10" s="41">
        <v>306735.72834999999</v>
      </c>
      <c r="L10" s="41"/>
      <c r="M10" s="41">
        <v>432675.41992000001</v>
      </c>
      <c r="N10" s="41"/>
      <c r="O10" s="41">
        <v>444061.63780999999</v>
      </c>
      <c r="P10" s="41"/>
      <c r="Q10" s="41">
        <v>427006.63834</v>
      </c>
    </row>
    <row r="11" spans="1:17">
      <c r="A11" s="7" t="s">
        <v>465</v>
      </c>
      <c r="B11" s="39" t="s">
        <v>521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</row>
    <row r="12" spans="1:17">
      <c r="A12" s="3" t="s">
        <v>466</v>
      </c>
      <c r="B12" s="42" t="s">
        <v>524</v>
      </c>
      <c r="C12" s="17">
        <v>3209.676999999996</v>
      </c>
      <c r="D12" s="17">
        <v>2648.2940000000008</v>
      </c>
      <c r="E12" s="17">
        <v>2928.9854999999984</v>
      </c>
      <c r="F12" s="17">
        <v>2430.1793333333326</v>
      </c>
      <c r="G12" s="17">
        <v>2762.7167777777763</v>
      </c>
      <c r="H12" s="17">
        <v>3018.7143333333365</v>
      </c>
      <c r="I12" s="17">
        <v>2954.9600833333311</v>
      </c>
      <c r="J12" s="17"/>
      <c r="K12" s="17">
        <v>2924.1632550954319</v>
      </c>
      <c r="L12" s="17"/>
      <c r="M12" s="17">
        <v>2952.3623949310859</v>
      </c>
      <c r="N12" s="17"/>
      <c r="O12" s="17">
        <v>2975.9626380479558</v>
      </c>
      <c r="P12" s="17"/>
      <c r="Q12" s="17">
        <v>3001.8175925013279</v>
      </c>
    </row>
    <row r="13" spans="1:17">
      <c r="A13" s="3" t="s">
        <v>467</v>
      </c>
      <c r="B13" s="42" t="s">
        <v>525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</row>
    <row r="14" spans="1:17">
      <c r="A14" s="3" t="s">
        <v>468</v>
      </c>
      <c r="B14" s="39" t="s">
        <v>525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</row>
    <row r="15" spans="1:17">
      <c r="A15" s="7" t="s">
        <v>469</v>
      </c>
      <c r="B15" s="39" t="s">
        <v>521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</row>
    <row r="16" spans="1:17">
      <c r="A16" s="6" t="s">
        <v>470</v>
      </c>
      <c r="B16" s="39" t="s">
        <v>526</v>
      </c>
      <c r="C16" s="41">
        <v>1427000</v>
      </c>
      <c r="D16" s="41">
        <v>1435000</v>
      </c>
      <c r="E16" s="40">
        <v>1431000</v>
      </c>
      <c r="F16" s="41">
        <v>1441000</v>
      </c>
      <c r="G16" s="40">
        <v>1434333.3333333333</v>
      </c>
      <c r="H16" s="41">
        <v>1448000</v>
      </c>
      <c r="I16" s="40">
        <v>1436426.25</v>
      </c>
      <c r="J16" s="40"/>
      <c r="K16" s="41">
        <v>1465000</v>
      </c>
      <c r="L16" s="41"/>
      <c r="M16" s="41">
        <v>1480000</v>
      </c>
      <c r="N16" s="41"/>
      <c r="O16" s="41">
        <v>1490000</v>
      </c>
      <c r="P16" s="41"/>
      <c r="Q16" s="41">
        <v>1500000</v>
      </c>
    </row>
    <row r="17" spans="1:17">
      <c r="A17" s="6" t="s">
        <v>471</v>
      </c>
      <c r="B17" s="39" t="s">
        <v>526</v>
      </c>
      <c r="C17" s="41">
        <v>51800</v>
      </c>
      <c r="D17" s="41">
        <v>52000</v>
      </c>
      <c r="E17" s="40">
        <v>51900</v>
      </c>
      <c r="F17" s="41">
        <v>52200</v>
      </c>
      <c r="G17" s="40">
        <v>52000</v>
      </c>
      <c r="H17" s="41">
        <v>52400</v>
      </c>
      <c r="I17" s="40">
        <v>52054.25</v>
      </c>
      <c r="J17" s="40"/>
      <c r="K17" s="41">
        <v>52400</v>
      </c>
      <c r="L17" s="41"/>
      <c r="M17" s="41">
        <v>53200</v>
      </c>
      <c r="N17" s="41"/>
      <c r="O17" s="41">
        <v>54000</v>
      </c>
      <c r="P17" s="41"/>
      <c r="Q17" s="41">
        <v>54800</v>
      </c>
    </row>
    <row r="18" spans="1:17">
      <c r="A18" s="3" t="s">
        <v>472</v>
      </c>
      <c r="B18" s="39" t="s">
        <v>526</v>
      </c>
      <c r="C18" s="40">
        <v>1478800</v>
      </c>
      <c r="D18" s="40">
        <v>1487000</v>
      </c>
      <c r="E18" s="40">
        <v>1482900</v>
      </c>
      <c r="F18" s="40">
        <v>1493200</v>
      </c>
      <c r="G18" s="40">
        <v>1486333.3333333333</v>
      </c>
      <c r="H18" s="40">
        <v>1500400</v>
      </c>
      <c r="I18" s="40">
        <v>1488480.5</v>
      </c>
      <c r="J18" s="40"/>
      <c r="K18" s="40">
        <v>1517400</v>
      </c>
      <c r="L18" s="40"/>
      <c r="M18" s="40">
        <v>1533200</v>
      </c>
      <c r="N18" s="40"/>
      <c r="O18" s="40">
        <v>1544000</v>
      </c>
      <c r="P18" s="40"/>
      <c r="Q18" s="40">
        <v>1554800</v>
      </c>
    </row>
    <row r="19" spans="1:17">
      <c r="A19" s="3" t="s">
        <v>473</v>
      </c>
      <c r="B19" s="39" t="s">
        <v>526</v>
      </c>
      <c r="C19" s="41">
        <v>1593000</v>
      </c>
      <c r="D19" s="41">
        <v>1602000</v>
      </c>
      <c r="E19" s="40">
        <v>1597500</v>
      </c>
      <c r="F19" s="41">
        <v>1609000</v>
      </c>
      <c r="G19" s="40">
        <v>1601333.3333333333</v>
      </c>
      <c r="H19" s="41">
        <v>1617000</v>
      </c>
      <c r="I19" s="40">
        <v>1605250</v>
      </c>
      <c r="J19" s="40"/>
      <c r="K19" s="41">
        <v>1636000</v>
      </c>
      <c r="L19" s="41"/>
      <c r="M19" s="41">
        <v>1652000</v>
      </c>
      <c r="N19" s="41"/>
      <c r="O19" s="41">
        <v>1663000</v>
      </c>
      <c r="P19" s="41"/>
      <c r="Q19" s="41">
        <v>1674000</v>
      </c>
    </row>
    <row r="20" spans="1:17">
      <c r="A20" s="3" t="s">
        <v>474</v>
      </c>
      <c r="B20" s="42" t="s">
        <v>525</v>
      </c>
      <c r="C20" s="31">
        <v>3924.3484050000002</v>
      </c>
      <c r="D20" s="31">
        <v>2743.7633500000002</v>
      </c>
      <c r="E20" s="17">
        <v>6668.1117549999999</v>
      </c>
      <c r="F20" s="31">
        <v>2621.686081166537</v>
      </c>
      <c r="G20" s="17">
        <v>9289.7978361665373</v>
      </c>
      <c r="H20" s="31">
        <v>3635.8894845145401</v>
      </c>
      <c r="I20" s="17">
        <v>13709.122763000001</v>
      </c>
      <c r="J20" s="17"/>
      <c r="K20" s="31">
        <v>13759.744133958013</v>
      </c>
      <c r="L20" s="31"/>
      <c r="M20" s="31">
        <v>13828.598709895792</v>
      </c>
      <c r="N20" s="31"/>
      <c r="O20" s="31">
        <v>13897.798328829682</v>
      </c>
      <c r="P20" s="31"/>
      <c r="Q20" s="31">
        <v>13967.344025541081</v>
      </c>
    </row>
    <row r="21" spans="1:17">
      <c r="A21" s="3" t="s">
        <v>475</v>
      </c>
      <c r="B21" s="42" t="s">
        <v>527</v>
      </c>
      <c r="C21" s="43">
        <v>0.28324039108856852</v>
      </c>
      <c r="D21" s="43">
        <v>0.33239263168320765</v>
      </c>
      <c r="E21" s="44">
        <v>0.30346532451336128</v>
      </c>
      <c r="F21" s="43">
        <v>0.33613414143309145</v>
      </c>
      <c r="G21" s="44">
        <v>0.31268483435814998</v>
      </c>
      <c r="H21" s="43">
        <v>0.28941839527350238</v>
      </c>
      <c r="I21" s="44">
        <v>0.29128897961127698</v>
      </c>
      <c r="J21" s="44"/>
      <c r="K21" s="43">
        <v>0.29164813133815537</v>
      </c>
      <c r="L21" s="43"/>
      <c r="M21" s="43">
        <v>0.29164695333849855</v>
      </c>
      <c r="N21" s="43"/>
      <c r="O21" s="43">
        <v>0.29164576504806183</v>
      </c>
      <c r="P21" s="43"/>
      <c r="Q21" s="43">
        <v>0.29164458101531443</v>
      </c>
    </row>
    <row r="22" spans="1:17">
      <c r="A22" s="3" t="s">
        <v>476</v>
      </c>
      <c r="B22" s="42" t="s">
        <v>527</v>
      </c>
      <c r="C22" s="43">
        <v>0.22686586207933798</v>
      </c>
      <c r="D22" s="43">
        <v>0.16373861105769197</v>
      </c>
      <c r="E22" s="44">
        <v>0.20089055690998989</v>
      </c>
      <c r="F22" s="43">
        <v>0.17769289898839249</v>
      </c>
      <c r="G22" s="44">
        <v>0.19434391531872239</v>
      </c>
      <c r="H22" s="43">
        <v>0.24788404703679759</v>
      </c>
      <c r="I22" s="44">
        <v>0.19974135955587399</v>
      </c>
      <c r="J22" s="44"/>
      <c r="K22" s="43">
        <v>0.19916889026828119</v>
      </c>
      <c r="L22" s="43"/>
      <c r="M22" s="43">
        <v>0.1991680801918205</v>
      </c>
      <c r="N22" s="43"/>
      <c r="O22" s="43">
        <v>0.19916726859521375</v>
      </c>
      <c r="P22" s="43"/>
      <c r="Q22" s="43">
        <v>0.19916645105965736</v>
      </c>
    </row>
    <row r="23" spans="1:17">
      <c r="A23" s="3" t="s">
        <v>477</v>
      </c>
      <c r="B23" s="42" t="s">
        <v>527</v>
      </c>
      <c r="C23" s="43">
        <v>9.0733390620946652E-2</v>
      </c>
      <c r="D23" s="43">
        <v>0.10559586226215099</v>
      </c>
      <c r="E23" s="44">
        <v>9.6848930743526795E-2</v>
      </c>
      <c r="F23" s="43">
        <v>0.1057428393299716</v>
      </c>
      <c r="G23" s="44">
        <v>9.9358892398179091E-2</v>
      </c>
      <c r="H23" s="43">
        <v>8.3670192202182275E-2</v>
      </c>
      <c r="I23" s="44">
        <v>0.11268284704907339</v>
      </c>
      <c r="J23" s="44"/>
      <c r="K23" s="43">
        <v>0.11288141864251555</v>
      </c>
      <c r="L23" s="43"/>
      <c r="M23" s="43">
        <v>0.11288095952171627</v>
      </c>
      <c r="N23" s="43"/>
      <c r="O23" s="43">
        <v>0.11288049953935551</v>
      </c>
      <c r="P23" s="43"/>
      <c r="Q23" s="43">
        <v>0.11288003619102197</v>
      </c>
    </row>
    <row r="24" spans="1:17">
      <c r="A24" s="3" t="s">
        <v>478</v>
      </c>
      <c r="B24" s="42" t="s">
        <v>527</v>
      </c>
      <c r="C24" s="43">
        <v>5.6396345624669372E-2</v>
      </c>
      <c r="D24" s="43">
        <v>5.0478114302386898E-2</v>
      </c>
      <c r="E24" s="44">
        <v>5.3961139558015694E-2</v>
      </c>
      <c r="F24" s="43">
        <v>4.5199919567514589E-2</v>
      </c>
      <c r="G24" s="44">
        <v>5.1488624126763527E-2</v>
      </c>
      <c r="H24" s="43">
        <v>5.7523750622999338E-2</v>
      </c>
      <c r="I24" s="44">
        <v>5.0237361857957998E-2</v>
      </c>
      <c r="J24" s="44"/>
      <c r="K24" s="43">
        <v>5.0281852728175695E-2</v>
      </c>
      <c r="L24" s="43"/>
      <c r="M24" s="43">
        <v>5.0267655473944121E-2</v>
      </c>
      <c r="N24" s="43"/>
      <c r="O24" s="43">
        <v>5.0267990290376624E-2</v>
      </c>
      <c r="P24" s="43"/>
      <c r="Q24" s="43">
        <v>5.0268320913855018E-2</v>
      </c>
    </row>
    <row r="25" spans="1:17">
      <c r="A25" s="3" t="s">
        <v>479</v>
      </c>
      <c r="B25" s="42" t="s">
        <v>527</v>
      </c>
      <c r="C25" s="43">
        <v>6.0585993001301831E-2</v>
      </c>
      <c r="D25" s="43">
        <v>6.8660075950063251E-2</v>
      </c>
      <c r="E25" s="44">
        <v>6.3908278783788922E-2</v>
      </c>
      <c r="F25" s="43">
        <v>7.154746761921138E-2</v>
      </c>
      <c r="G25" s="44">
        <v>6.6064144325152993E-2</v>
      </c>
      <c r="H25" s="43">
        <v>6.4313835994171259E-2</v>
      </c>
      <c r="I25" s="44">
        <v>6.6828575674634502E-2</v>
      </c>
      <c r="J25" s="44"/>
      <c r="K25" s="43">
        <v>6.694634210587673E-2</v>
      </c>
      <c r="L25" s="43"/>
      <c r="M25" s="43">
        <v>6.6946069816083892E-2</v>
      </c>
      <c r="N25" s="43"/>
      <c r="O25" s="43">
        <v>6.694579701532663E-2</v>
      </c>
      <c r="P25" s="43"/>
      <c r="Q25" s="43">
        <v>6.6945522218319078E-2</v>
      </c>
    </row>
    <row r="26" spans="1:17">
      <c r="A26" s="3" t="s">
        <v>480</v>
      </c>
      <c r="B26" s="42" t="s">
        <v>527</v>
      </c>
      <c r="C26" s="43">
        <v>3.0743416880693597E-2</v>
      </c>
      <c r="D26" s="43">
        <v>7.4937220806597621E-2</v>
      </c>
      <c r="E26" s="44">
        <v>4.8928076041221062E-2</v>
      </c>
      <c r="F26" s="43">
        <v>7.7534072999904571E-2</v>
      </c>
      <c r="G26" s="44">
        <v>5.7001012114437061E-2</v>
      </c>
      <c r="H26" s="43">
        <v>6.1239210088292653E-2</v>
      </c>
      <c r="I26" s="44">
        <v>6.2649586326415763E-2</v>
      </c>
      <c r="J26" s="44"/>
      <c r="K26" s="43">
        <v>6.2759454823176561E-2</v>
      </c>
      <c r="L26" s="43"/>
      <c r="M26" s="43">
        <v>6.2759199562643808E-2</v>
      </c>
      <c r="N26" s="43"/>
      <c r="O26" s="43">
        <v>6.275894382310282E-2</v>
      </c>
      <c r="P26" s="43"/>
      <c r="Q26" s="43">
        <v>6.275868621215891E-2</v>
      </c>
    </row>
    <row r="27" spans="1:17">
      <c r="A27" s="3" t="s">
        <v>481</v>
      </c>
      <c r="B27" s="42" t="s">
        <v>527</v>
      </c>
      <c r="C27" s="43">
        <v>0.23923515099736561</v>
      </c>
      <c r="D27" s="43">
        <v>0.18506580117087282</v>
      </c>
      <c r="E27" s="44">
        <v>0.21694580099722308</v>
      </c>
      <c r="F27" s="43">
        <v>0.1705484300062233</v>
      </c>
      <c r="G27" s="44">
        <v>0.20385193782871963</v>
      </c>
      <c r="H27" s="43">
        <v>0.18324987884175897</v>
      </c>
      <c r="I27" s="44">
        <v>0.20163142772200301</v>
      </c>
      <c r="J27" s="44"/>
      <c r="K27" s="43">
        <v>0.20205064933785319</v>
      </c>
      <c r="L27" s="43"/>
      <c r="M27" s="43">
        <v>0.20206787894979361</v>
      </c>
      <c r="N27" s="43"/>
      <c r="O27" s="43">
        <v>0.20207059065759714</v>
      </c>
      <c r="P27" s="43"/>
      <c r="Q27" s="43">
        <v>0.20207331526434533</v>
      </c>
    </row>
    <row r="28" spans="1:17">
      <c r="A28" s="3" t="s">
        <v>482</v>
      </c>
      <c r="B28" s="42" t="s">
        <v>527</v>
      </c>
      <c r="C28" s="43">
        <v>1.2199449707116408E-2</v>
      </c>
      <c r="D28" s="43">
        <v>1.9131682767028722E-2</v>
      </c>
      <c r="E28" s="44">
        <v>1.5051892452873264E-2</v>
      </c>
      <c r="F28" s="43">
        <v>1.5600230055690634E-2</v>
      </c>
      <c r="G28" s="44">
        <v>1.5206639529875289E-2</v>
      </c>
      <c r="H28" s="43">
        <v>1.2700689940295497E-2</v>
      </c>
      <c r="I28" s="44">
        <v>1.4939862202764345E-2</v>
      </c>
      <c r="J28" s="44"/>
      <c r="K28" s="43">
        <v>1.4263260755965856E-2</v>
      </c>
      <c r="L28" s="43"/>
      <c r="M28" s="43">
        <v>1.4263203145499318E-2</v>
      </c>
      <c r="N28" s="43"/>
      <c r="O28" s="43">
        <v>1.4263145030965657E-2</v>
      </c>
      <c r="P28" s="43"/>
      <c r="Q28" s="43">
        <v>1.426308712532795E-2</v>
      </c>
    </row>
    <row r="29" spans="1:17">
      <c r="A29" s="3" t="s">
        <v>483</v>
      </c>
      <c r="B29" s="42" t="s">
        <v>523</v>
      </c>
      <c r="C29" s="31">
        <v>10246128.811559999</v>
      </c>
      <c r="D29" s="31">
        <v>7029032.7852346618</v>
      </c>
      <c r="E29" s="17">
        <v>17275161.596794661</v>
      </c>
      <c r="F29" s="31">
        <v>7175880.5804086737</v>
      </c>
      <c r="G29" s="17">
        <v>24451042.177203335</v>
      </c>
      <c r="H29" s="31">
        <v>10028227.808536461</v>
      </c>
      <c r="I29" s="17">
        <v>37105436.623917907</v>
      </c>
      <c r="J29" s="17"/>
      <c r="K29" s="31">
        <v>39247898.19309555</v>
      </c>
      <c r="L29" s="31"/>
      <c r="M29" s="31">
        <v>41464325.315555796</v>
      </c>
      <c r="N29" s="31"/>
      <c r="O29" s="31">
        <v>43807051.19879353</v>
      </c>
      <c r="P29" s="31"/>
      <c r="Q29" s="31">
        <v>46283225.67578283</v>
      </c>
    </row>
    <row r="30" spans="1:17">
      <c r="A30" s="3" t="s">
        <v>484</v>
      </c>
      <c r="B30" s="42" t="s">
        <v>527</v>
      </c>
      <c r="C30" s="43">
        <v>0.20808769431973531</v>
      </c>
      <c r="D30" s="43">
        <v>0.25093172597470903</v>
      </c>
      <c r="E30" s="44">
        <v>0.22552035921650362</v>
      </c>
      <c r="F30" s="43">
        <v>0.25035765369177942</v>
      </c>
      <c r="G30" s="44">
        <v>0.23280959694319625</v>
      </c>
      <c r="H30" s="43">
        <v>0.21284479975751236</v>
      </c>
      <c r="I30" s="44">
        <v>0.21260750274712528</v>
      </c>
      <c r="J30" s="44"/>
      <c r="K30" s="43">
        <v>0.21512078501583509</v>
      </c>
      <c r="L30" s="43"/>
      <c r="M30" s="43">
        <v>0.2169182550587801</v>
      </c>
      <c r="N30" s="43"/>
      <c r="O30" s="43">
        <v>0.21872509411872582</v>
      </c>
      <c r="P30" s="43"/>
      <c r="Q30" s="43">
        <v>0.22054181290682179</v>
      </c>
    </row>
    <row r="31" spans="1:17">
      <c r="A31" s="3" t="s">
        <v>485</v>
      </c>
      <c r="B31" s="42" t="s">
        <v>527</v>
      </c>
      <c r="C31" s="43">
        <v>0.1668358441161405</v>
      </c>
      <c r="D31" s="43">
        <v>0.11942131784522277</v>
      </c>
      <c r="E31" s="44">
        <v>0.14754350593526414</v>
      </c>
      <c r="F31" s="43">
        <v>0.13507779402382381</v>
      </c>
      <c r="G31" s="44">
        <v>0.1438850745531583</v>
      </c>
      <c r="H31" s="43">
        <v>0.19262356870031178</v>
      </c>
      <c r="I31" s="44">
        <v>0.15093410427762846</v>
      </c>
      <c r="J31" s="44"/>
      <c r="K31" s="43">
        <v>0.15015044729727575</v>
      </c>
      <c r="L31" s="43"/>
      <c r="M31" s="43">
        <v>0.14983386043598498</v>
      </c>
      <c r="N31" s="43"/>
      <c r="O31" s="43">
        <v>0.14951408305968975</v>
      </c>
      <c r="P31" s="43"/>
      <c r="Q31" s="43">
        <v>0.14919148381044825</v>
      </c>
    </row>
    <row r="32" spans="1:17">
      <c r="A32" s="3" t="s">
        <v>486</v>
      </c>
      <c r="B32" s="42" t="s">
        <v>527</v>
      </c>
      <c r="C32" s="43">
        <v>8.2490176138466237E-2</v>
      </c>
      <c r="D32" s="43">
        <v>0.10472147303044167</v>
      </c>
      <c r="E32" s="44">
        <v>9.1535794255345387E-2</v>
      </c>
      <c r="F32" s="43">
        <v>0.10264132567113417</v>
      </c>
      <c r="G32" s="44">
        <v>9.4795040492954716E-2</v>
      </c>
      <c r="H32" s="43">
        <v>8.0357655269303621E-2</v>
      </c>
      <c r="I32" s="44">
        <v>0.10613490418491218</v>
      </c>
      <c r="J32" s="44"/>
      <c r="K32" s="43">
        <v>0.10590075325140164</v>
      </c>
      <c r="L32" s="43"/>
      <c r="M32" s="43">
        <v>0.1056771000193004</v>
      </c>
      <c r="N32" s="43"/>
      <c r="O32" s="43">
        <v>0.10545157663348362</v>
      </c>
      <c r="P32" s="43"/>
      <c r="Q32" s="43">
        <v>0.10522406286369923</v>
      </c>
    </row>
    <row r="33" spans="1:18">
      <c r="A33" s="3" t="s">
        <v>487</v>
      </c>
      <c r="B33" s="42" t="s">
        <v>527</v>
      </c>
      <c r="C33" s="43">
        <v>8.7064969829283523E-2</v>
      </c>
      <c r="D33" s="43">
        <v>7.7124040836566099E-2</v>
      </c>
      <c r="E33" s="44">
        <v>8.3020138444408628E-2</v>
      </c>
      <c r="F33" s="43">
        <v>7.1372327124322357E-2</v>
      </c>
      <c r="G33" s="44">
        <v>7.9601744150606321E-2</v>
      </c>
      <c r="H33" s="43">
        <v>8.9887607544443485E-2</v>
      </c>
      <c r="I33" s="44">
        <v>7.7792484760791369E-2</v>
      </c>
      <c r="J33" s="44"/>
      <c r="K33" s="43">
        <v>7.765666630600114E-2</v>
      </c>
      <c r="L33" s="43"/>
      <c r="M33" s="43">
        <v>7.7471364698077125E-2</v>
      </c>
      <c r="N33" s="43"/>
      <c r="O33" s="43">
        <v>7.7306854233030242E-2</v>
      </c>
      <c r="P33" s="43"/>
      <c r="Q33" s="43">
        <v>7.7140877014142725E-2</v>
      </c>
    </row>
    <row r="34" spans="1:18">
      <c r="A34" s="3" t="s">
        <v>488</v>
      </c>
      <c r="B34" s="42" t="s">
        <v>527</v>
      </c>
      <c r="C34" s="43">
        <v>6.4515585879787771E-2</v>
      </c>
      <c r="D34" s="43">
        <v>6.9241089738145495E-2</v>
      </c>
      <c r="E34" s="44">
        <v>6.6438330356650574E-2</v>
      </c>
      <c r="F34" s="43">
        <v>6.9457870292361293E-2</v>
      </c>
      <c r="G34" s="44">
        <v>6.732450354425551E-2</v>
      </c>
      <c r="H34" s="43">
        <v>6.134056921764966E-2</v>
      </c>
      <c r="I34" s="44">
        <v>6.9599542047773438E-2</v>
      </c>
      <c r="J34" s="44"/>
      <c r="K34" s="43">
        <v>6.944599409041155E-2</v>
      </c>
      <c r="L34" s="43"/>
      <c r="M34" s="43">
        <v>6.9299330156889452E-2</v>
      </c>
      <c r="N34" s="43"/>
      <c r="O34" s="43">
        <v>6.9151439842252097E-2</v>
      </c>
      <c r="P34" s="43"/>
      <c r="Q34" s="43">
        <v>6.900224430372344E-2</v>
      </c>
    </row>
    <row r="35" spans="1:18">
      <c r="A35" s="3" t="s">
        <v>489</v>
      </c>
      <c r="B35" s="42" t="s">
        <v>527</v>
      </c>
      <c r="C35" s="43">
        <v>3.9631503260710702E-2</v>
      </c>
      <c r="D35" s="43">
        <v>8.539225164247996E-2</v>
      </c>
      <c r="E35" s="44">
        <v>5.8250941281597968E-2</v>
      </c>
      <c r="F35" s="43">
        <v>9.0135191059041303E-2</v>
      </c>
      <c r="G35" s="44">
        <v>6.7608316200045093E-2</v>
      </c>
      <c r="H35" s="43">
        <v>6.9590281412741664E-2</v>
      </c>
      <c r="I35" s="44">
        <v>8.1637195989770192E-2</v>
      </c>
      <c r="J35" s="44"/>
      <c r="K35" s="43">
        <v>8.145709100171758E-2</v>
      </c>
      <c r="L35" s="43"/>
      <c r="M35" s="43">
        <v>8.128506067029162E-2</v>
      </c>
      <c r="N35" s="43"/>
      <c r="O35" s="43">
        <v>8.1111591847856684E-2</v>
      </c>
      <c r="P35" s="43"/>
      <c r="Q35" s="43">
        <v>8.0936592055310591E-2</v>
      </c>
    </row>
    <row r="36" spans="1:18">
      <c r="A36" s="3" t="s">
        <v>490</v>
      </c>
      <c r="B36" s="42" t="s">
        <v>527</v>
      </c>
      <c r="C36" s="43">
        <v>0.34833382823495457</v>
      </c>
      <c r="D36" s="43">
        <v>0.28799500223720875</v>
      </c>
      <c r="E36" s="44">
        <v>0.32378276491874108</v>
      </c>
      <c r="F36" s="43">
        <v>0.2760741446664286</v>
      </c>
      <c r="G36" s="44">
        <v>0.30978126105213505</v>
      </c>
      <c r="H36" s="43">
        <v>0.289530468943555</v>
      </c>
      <c r="I36" s="44">
        <v>0.29760763699942122</v>
      </c>
      <c r="J36" s="44"/>
      <c r="K36" s="43">
        <v>0.29685327872908834</v>
      </c>
      <c r="L36" s="43"/>
      <c r="M36" s="43">
        <v>0.29618283991818839</v>
      </c>
      <c r="N36" s="43"/>
      <c r="O36" s="43">
        <v>0.29548804312804844</v>
      </c>
      <c r="P36" s="43"/>
      <c r="Q36" s="43">
        <v>0.29479059343455855</v>
      </c>
    </row>
    <row r="37" spans="1:18">
      <c r="A37" s="3" t="s">
        <v>491</v>
      </c>
      <c r="B37" s="42" t="s">
        <v>527</v>
      </c>
      <c r="C37" s="43">
        <v>3.0403982209215442E-3</v>
      </c>
      <c r="D37" s="43">
        <v>5.1730986952262551E-3</v>
      </c>
      <c r="E37" s="44">
        <v>3.9081655914887069E-3</v>
      </c>
      <c r="F37" s="43">
        <v>4.8836934711090412E-3</v>
      </c>
      <c r="G37" s="44">
        <v>4.1944630636488681E-3</v>
      </c>
      <c r="H37" s="43">
        <v>3.8250491544824716E-3</v>
      </c>
      <c r="I37" s="44">
        <v>3.6866289925779642E-3</v>
      </c>
      <c r="J37" s="44"/>
      <c r="K37" s="43">
        <v>3.4149843082689323E-3</v>
      </c>
      <c r="L37" s="43"/>
      <c r="M37" s="43">
        <v>3.3321890424877413E-3</v>
      </c>
      <c r="N37" s="43"/>
      <c r="O37" s="43">
        <v>3.2513171369131584E-3</v>
      </c>
      <c r="P37" s="43"/>
      <c r="Q37" s="43">
        <v>3.1723336112954655E-3</v>
      </c>
    </row>
    <row r="38" spans="1:18">
      <c r="A38" s="84" t="s">
        <v>537</v>
      </c>
      <c r="B38" s="99" t="s">
        <v>527</v>
      </c>
      <c r="C38" s="107">
        <v>0.9107731775680693</v>
      </c>
      <c r="D38" s="107">
        <v>1.0525786814060047</v>
      </c>
      <c r="E38" s="108">
        <v>0.96847194524781799</v>
      </c>
      <c r="F38" s="107">
        <v>0.97732894165141904</v>
      </c>
      <c r="G38" s="108">
        <v>0.97107129246716084</v>
      </c>
      <c r="H38" s="107">
        <v>1.0314463297120977</v>
      </c>
      <c r="I38" s="108">
        <v>0.99054339411020231</v>
      </c>
      <c r="J38" s="108"/>
      <c r="K38" s="107">
        <v>0.99299768907248764</v>
      </c>
      <c r="L38" s="107"/>
      <c r="M38" s="107">
        <v>0.99301352228540796</v>
      </c>
      <c r="N38" s="107"/>
      <c r="O38" s="107">
        <v>0.99301319410085653</v>
      </c>
      <c r="P38" s="107"/>
      <c r="Q38" s="107">
        <v>0.99301287357945522</v>
      </c>
      <c r="R38" s="91"/>
    </row>
    <row r="39" spans="1:18">
      <c r="A39" s="3" t="s">
        <v>492</v>
      </c>
      <c r="B39" s="39" t="s">
        <v>528</v>
      </c>
      <c r="C39" s="41">
        <v>2084.9003333333299</v>
      </c>
      <c r="D39" s="41">
        <v>1474.68793333333</v>
      </c>
      <c r="E39" s="40">
        <v>1834.8530352412995</v>
      </c>
      <c r="F39" s="41">
        <v>1405.1704666666701</v>
      </c>
      <c r="G39" s="40">
        <v>1713.6402159818908</v>
      </c>
      <c r="H39" s="41">
        <v>1916.9430666666699</v>
      </c>
      <c r="I39" s="40">
        <v>1775.4436273711517</v>
      </c>
      <c r="J39" s="40"/>
      <c r="K39" s="41">
        <v>1729.3409999999999</v>
      </c>
      <c r="L39" s="41"/>
      <c r="M39" s="41">
        <v>1737.9880000000003</v>
      </c>
      <c r="N39" s="41"/>
      <c r="O39" s="41">
        <v>1746.6780000000001</v>
      </c>
      <c r="P39" s="41"/>
      <c r="Q39" s="41">
        <v>1755.4110000000001</v>
      </c>
    </row>
    <row r="40" spans="1:18">
      <c r="A40" s="3" t="s">
        <v>493</v>
      </c>
      <c r="B40" s="39" t="s">
        <v>527</v>
      </c>
      <c r="C40" s="45">
        <v>0.51800000000000002</v>
      </c>
      <c r="D40" s="45">
        <v>0.43330000000000002</v>
      </c>
      <c r="E40" s="46">
        <v>0.47565000000000002</v>
      </c>
      <c r="F40" s="45">
        <v>0.439</v>
      </c>
      <c r="G40" s="46">
        <v>0.46343333333333336</v>
      </c>
      <c r="H40" s="45">
        <v>0.48749999999999999</v>
      </c>
      <c r="I40" s="46">
        <v>0.471275</v>
      </c>
      <c r="J40" s="46"/>
      <c r="K40" s="45">
        <v>0.4728</v>
      </c>
      <c r="L40" s="45"/>
      <c r="M40" s="45">
        <v>0.4728</v>
      </c>
      <c r="N40" s="45"/>
      <c r="O40" s="45">
        <v>0.4728</v>
      </c>
      <c r="P40" s="45"/>
      <c r="Q40" s="45">
        <v>0.4728</v>
      </c>
    </row>
    <row r="41" spans="1:18">
      <c r="A41" s="6" t="s">
        <v>494</v>
      </c>
      <c r="B41" s="39" t="s">
        <v>529</v>
      </c>
      <c r="C41" s="41">
        <v>210.78872000000001</v>
      </c>
      <c r="D41" s="41">
        <v>210.75309485924001</v>
      </c>
      <c r="E41" s="40">
        <v>210.77259128163075</v>
      </c>
      <c r="F41" s="41">
        <v>254.35696238739101</v>
      </c>
      <c r="G41" s="40">
        <v>224.52784500001445</v>
      </c>
      <c r="H41" s="41">
        <v>257.75206444151598</v>
      </c>
      <c r="I41" s="40">
        <v>232.20928303117122</v>
      </c>
      <c r="J41" s="40"/>
      <c r="K41" s="41">
        <v>248.730742186063</v>
      </c>
      <c r="L41" s="41"/>
      <c r="M41" s="41">
        <v>253.18562115059001</v>
      </c>
      <c r="N41" s="41"/>
      <c r="O41" s="41">
        <v>257.720288992093</v>
      </c>
      <c r="P41" s="41"/>
      <c r="Q41" s="41">
        <v>262.33617476508601</v>
      </c>
    </row>
    <row r="42" spans="1:18">
      <c r="A42" s="6" t="s">
        <v>495</v>
      </c>
      <c r="B42" s="39" t="s">
        <v>529</v>
      </c>
      <c r="C42" s="41">
        <v>199.73202000000001</v>
      </c>
      <c r="D42" s="41">
        <v>202.38</v>
      </c>
      <c r="E42" s="40">
        <v>200.60408711814475</v>
      </c>
      <c r="F42" s="41">
        <v>214.30612025201</v>
      </c>
      <c r="G42" s="40">
        <v>204.37920966889243</v>
      </c>
      <c r="H42" s="41">
        <v>214.43</v>
      </c>
      <c r="I42" s="40">
        <v>207.00523759594515</v>
      </c>
      <c r="J42" s="40"/>
      <c r="K42" s="41">
        <v>206.92495</v>
      </c>
      <c r="L42" s="41"/>
      <c r="M42" s="41">
        <v>210.631068486001</v>
      </c>
      <c r="N42" s="41"/>
      <c r="O42" s="41">
        <v>214.40356516496101</v>
      </c>
      <c r="P42" s="41"/>
      <c r="Q42" s="41">
        <v>218.24362920458</v>
      </c>
    </row>
    <row r="43" spans="1:18">
      <c r="A43" s="6" t="s">
        <v>496</v>
      </c>
      <c r="B43" s="39" t="s">
        <v>529</v>
      </c>
      <c r="C43" s="41">
        <v>90.976290000000006</v>
      </c>
      <c r="D43" s="41">
        <v>95.1577614548724</v>
      </c>
      <c r="E43" s="40">
        <v>92.922758478133588</v>
      </c>
      <c r="F43" s="41">
        <v>108.95678057086501</v>
      </c>
      <c r="G43" s="40">
        <v>98.017908098064467</v>
      </c>
      <c r="H43" s="41">
        <v>107.66356920912</v>
      </c>
      <c r="I43" s="40">
        <v>100.69085581723448</v>
      </c>
      <c r="J43" s="40"/>
      <c r="K43" s="41">
        <v>103.89534428680101</v>
      </c>
      <c r="L43" s="41"/>
      <c r="M43" s="41">
        <v>105.75615641250502</v>
      </c>
      <c r="N43" s="41"/>
      <c r="O43" s="41">
        <v>107.65029649218801</v>
      </c>
      <c r="P43" s="41"/>
      <c r="Q43" s="41">
        <v>109.57836159733699</v>
      </c>
    </row>
    <row r="44" spans="1:18">
      <c r="A44" s="6" t="s">
        <v>497</v>
      </c>
      <c r="B44" s="39" t="s">
        <v>529</v>
      </c>
      <c r="C44" s="41">
        <v>249.82615999999999</v>
      </c>
      <c r="D44" s="41">
        <v>236.681149169675</v>
      </c>
      <c r="E44" s="40">
        <v>244.8574835041764</v>
      </c>
      <c r="F44" s="41">
        <v>276.97698793248901</v>
      </c>
      <c r="G44" s="40">
        <v>253.30937547624112</v>
      </c>
      <c r="H44" s="41">
        <v>276.52525909634198</v>
      </c>
      <c r="I44" s="40">
        <v>260.01537508823174</v>
      </c>
      <c r="J44" s="40"/>
      <c r="K44" s="41">
        <v>266.84687502796999</v>
      </c>
      <c r="L44" s="41"/>
      <c r="M44" s="41">
        <v>271.62622201571997</v>
      </c>
      <c r="N44" s="41"/>
      <c r="O44" s="41">
        <v>276.49116918537698</v>
      </c>
      <c r="P44" s="41"/>
      <c r="Q44" s="41">
        <v>281.44325006726001</v>
      </c>
    </row>
    <row r="45" spans="1:18">
      <c r="A45" s="6" t="s">
        <v>498</v>
      </c>
      <c r="B45" s="39" t="s">
        <v>529</v>
      </c>
      <c r="C45" s="41">
        <v>200.08985000000001</v>
      </c>
      <c r="D45" s="41">
        <v>185.25507000000002</v>
      </c>
      <c r="E45" s="40">
        <v>193.79913883744427</v>
      </c>
      <c r="F45" s="41">
        <v>207.48567840000001</v>
      </c>
      <c r="G45" s="40">
        <v>197.94313923414128</v>
      </c>
      <c r="H45" s="41">
        <v>209.560535184</v>
      </c>
      <c r="I45" s="40">
        <v>199.60606612669801</v>
      </c>
      <c r="J45" s="40"/>
      <c r="K45" s="41">
        <v>202.22591645256</v>
      </c>
      <c r="L45" s="41"/>
      <c r="M45" s="41">
        <v>205.847873144169</v>
      </c>
      <c r="N45" s="41"/>
      <c r="O45" s="41">
        <v>209.53470065441803</v>
      </c>
      <c r="P45" s="41"/>
      <c r="Q45" s="41">
        <v>213.28756114634299</v>
      </c>
    </row>
    <row r="46" spans="1:18">
      <c r="A46" s="6" t="s">
        <v>499</v>
      </c>
      <c r="B46" s="39" t="s">
        <v>529</v>
      </c>
      <c r="C46" s="41">
        <v>173.66853599999999</v>
      </c>
      <c r="D46" s="41">
        <v>186.9617772</v>
      </c>
      <c r="E46" s="40">
        <v>181.5975622025401</v>
      </c>
      <c r="F46" s="41">
        <v>210.33199934999999</v>
      </c>
      <c r="G46" s="40">
        <v>192.84036999951132</v>
      </c>
      <c r="H46" s="41">
        <v>212.64565134284996</v>
      </c>
      <c r="I46" s="40">
        <v>200.97204375395111</v>
      </c>
      <c r="J46" s="40"/>
      <c r="K46" s="41">
        <v>205.20305354585</v>
      </c>
      <c r="L46" s="41"/>
      <c r="M46" s="41">
        <v>208.87833209553801</v>
      </c>
      <c r="N46" s="41"/>
      <c r="O46" s="41">
        <v>212.61943648152001</v>
      </c>
      <c r="P46" s="41"/>
      <c r="Q46" s="41">
        <v>216.42754597600799</v>
      </c>
    </row>
    <row r="47" spans="1:18">
      <c r="A47" s="6" t="s">
        <v>500</v>
      </c>
      <c r="B47" s="39" t="s">
        <v>529</v>
      </c>
      <c r="C47" s="41">
        <v>231.73330999999999</v>
      </c>
      <c r="D47" s="41">
        <v>230.45426103661899</v>
      </c>
      <c r="E47" s="40">
        <v>231.27040502925726</v>
      </c>
      <c r="F47" s="41">
        <v>270.51825714338702</v>
      </c>
      <c r="G47" s="40">
        <v>241.53553173220138</v>
      </c>
      <c r="H47" s="41">
        <v>268.38212203523801</v>
      </c>
      <c r="I47" s="40">
        <v>250.35489002898868</v>
      </c>
      <c r="J47" s="40"/>
      <c r="K47" s="41">
        <v>258.98874776400498</v>
      </c>
      <c r="L47" s="41"/>
      <c r="M47" s="41">
        <v>263.62735217470703</v>
      </c>
      <c r="N47" s="41"/>
      <c r="O47" s="41">
        <v>268.34903600658902</v>
      </c>
      <c r="P47" s="41"/>
      <c r="Q47" s="41">
        <v>273.15528763044699</v>
      </c>
    </row>
    <row r="48" spans="1:18">
      <c r="A48" s="3" t="s">
        <v>501</v>
      </c>
      <c r="B48" s="39" t="s">
        <v>529</v>
      </c>
      <c r="C48" s="40">
        <v>202.73392833998318</v>
      </c>
      <c r="D48" s="40">
        <v>198.35986350531235</v>
      </c>
      <c r="E48" s="40">
        <v>201.01579256761912</v>
      </c>
      <c r="F48" s="40">
        <v>228.47314091886429</v>
      </c>
      <c r="G48" s="40">
        <v>208.88135444893362</v>
      </c>
      <c r="H48" s="40">
        <v>231.28533492986909</v>
      </c>
      <c r="I48" s="40">
        <v>213.16876964175981</v>
      </c>
      <c r="J48" s="40"/>
      <c r="K48" s="40">
        <v>220.79509781459365</v>
      </c>
      <c r="L48" s="40"/>
      <c r="M48" s="40">
        <v>224.74968363084582</v>
      </c>
      <c r="N48" s="40"/>
      <c r="O48" s="40">
        <v>228.77521909934563</v>
      </c>
      <c r="P48" s="40"/>
      <c r="Q48" s="40">
        <v>232.87285793030324</v>
      </c>
    </row>
    <row r="49" spans="1:17">
      <c r="A49" s="7" t="s">
        <v>502</v>
      </c>
      <c r="B49" s="39" t="s">
        <v>521</v>
      </c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</row>
    <row r="50" spans="1:17">
      <c r="A50" s="3" t="s">
        <v>503</v>
      </c>
      <c r="B50" s="39" t="s">
        <v>521</v>
      </c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</row>
    <row r="51" spans="1:17">
      <c r="A51" s="6" t="s">
        <v>504</v>
      </c>
      <c r="B51" s="42" t="s">
        <v>530</v>
      </c>
      <c r="C51" s="17">
        <v>2.5002889684029288</v>
      </c>
      <c r="D51" s="17">
        <v>2.5126326050425751</v>
      </c>
      <c r="E51" s="17">
        <v>2.5053680701129721</v>
      </c>
      <c r="F51" s="17">
        <v>2.6631025631621172</v>
      </c>
      <c r="G51" s="17">
        <v>2.5498825291184062</v>
      </c>
      <c r="H51" s="17">
        <v>2.6676100689030591</v>
      </c>
      <c r="I51" s="17">
        <v>2.6125161886462349</v>
      </c>
      <c r="J51" s="17"/>
      <c r="K51" s="17">
        <v>2.7583200388859828</v>
      </c>
      <c r="L51" s="17"/>
      <c r="M51" s="17">
        <v>2.9037035550806118</v>
      </c>
      <c r="N51" s="17"/>
      <c r="O51" s="17">
        <v>3.0592345436830639</v>
      </c>
      <c r="P51" s="17"/>
      <c r="Q51" s="17">
        <v>3.2214907312075058</v>
      </c>
    </row>
    <row r="52" spans="1:17">
      <c r="A52" s="6" t="s">
        <v>505</v>
      </c>
      <c r="B52" s="42" t="s">
        <v>530</v>
      </c>
      <c r="C52" s="17">
        <v>2.615562140106416</v>
      </c>
      <c r="D52" s="17">
        <v>2.5728544173433039</v>
      </c>
      <c r="E52" s="17">
        <v>2.5979889666526987</v>
      </c>
      <c r="F52" s="17">
        <v>2.7523034241672102</v>
      </c>
      <c r="G52" s="17">
        <v>2.6415382529260265</v>
      </c>
      <c r="H52" s="17">
        <v>2.7697172984559368</v>
      </c>
      <c r="I52" s="17">
        <v>2.7173078070612693</v>
      </c>
      <c r="J52" s="17"/>
      <c r="K52" s="17">
        <v>2.8640738885891106</v>
      </c>
      <c r="L52" s="17"/>
      <c r="M52" s="17">
        <v>3.0101965578153669</v>
      </c>
      <c r="N52" s="17"/>
      <c r="O52" s="17">
        <v>3.1638815986110949</v>
      </c>
      <c r="P52" s="17"/>
      <c r="Q52" s="17">
        <v>3.3255168788300677</v>
      </c>
    </row>
    <row r="53" spans="1:17">
      <c r="A53" s="6" t="s">
        <v>506</v>
      </c>
      <c r="B53" s="42" t="s">
        <v>530</v>
      </c>
      <c r="C53" s="17">
        <v>0.2038079664566867</v>
      </c>
      <c r="D53" s="17">
        <v>0.19194963359082737</v>
      </c>
      <c r="E53" s="17">
        <v>0.19892855526729741</v>
      </c>
      <c r="F53" s="17">
        <v>0.22221246575449052</v>
      </c>
      <c r="G53" s="17">
        <v>0.20549953830868836</v>
      </c>
      <c r="H53" s="17">
        <v>0.22575352536887788</v>
      </c>
      <c r="I53" s="17">
        <v>0.20900377087873934</v>
      </c>
      <c r="J53" s="17"/>
      <c r="K53" s="17">
        <v>0.2132771754288402</v>
      </c>
      <c r="L53" s="17"/>
      <c r="M53" s="17">
        <v>0.21713798926791</v>
      </c>
      <c r="N53" s="17"/>
      <c r="O53" s="17">
        <v>0.22074497567948823</v>
      </c>
      <c r="P53" s="17"/>
      <c r="Q53" s="17">
        <v>0.22401646102511866</v>
      </c>
    </row>
    <row r="54" spans="1:17">
      <c r="A54" s="6" t="s">
        <v>507</v>
      </c>
      <c r="B54" s="42" t="s">
        <v>530</v>
      </c>
      <c r="C54" s="17">
        <v>8.4044832343032561E-2</v>
      </c>
      <c r="D54" s="17">
        <v>5.5795605357626475E-2</v>
      </c>
      <c r="E54" s="17">
        <v>7.2420972918320795E-2</v>
      </c>
      <c r="F54" s="17">
        <v>8.5086872193281773E-2</v>
      </c>
      <c r="G54" s="17">
        <v>7.5995433032549173E-2</v>
      </c>
      <c r="H54" s="17">
        <v>9.8505307443920012E-2</v>
      </c>
      <c r="I54" s="17">
        <v>0.10427044231576653</v>
      </c>
      <c r="J54" s="17"/>
      <c r="K54" s="17">
        <v>0.10623750922500737</v>
      </c>
      <c r="L54" s="17"/>
      <c r="M54" s="17">
        <v>0.10578598383081966</v>
      </c>
      <c r="N54" s="17"/>
      <c r="O54" s="17">
        <v>0.104084632315622</v>
      </c>
      <c r="P54" s="17"/>
      <c r="Q54" s="17">
        <v>0.10183235919584237</v>
      </c>
    </row>
    <row r="55" spans="1:17">
      <c r="A55" s="3" t="s">
        <v>508</v>
      </c>
      <c r="B55" s="39" t="s">
        <v>521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</row>
    <row r="56" spans="1:17">
      <c r="A56" s="7" t="s">
        <v>509</v>
      </c>
      <c r="B56" s="42" t="s">
        <v>531</v>
      </c>
      <c r="C56" s="31">
        <v>1133.5495103986136</v>
      </c>
      <c r="D56" s="31">
        <v>780.03222459132905</v>
      </c>
      <c r="E56" s="17">
        <v>955.38530768679709</v>
      </c>
      <c r="F56" s="31">
        <v>745.3265333806786</v>
      </c>
      <c r="G56" s="17">
        <v>884.9955069226005</v>
      </c>
      <c r="H56" s="31">
        <v>1033.6572806011486</v>
      </c>
      <c r="I56" s="17">
        <v>992.98296124873252</v>
      </c>
      <c r="J56" s="17"/>
      <c r="K56" s="31">
        <v>977.94912110575797</v>
      </c>
      <c r="L56" s="31"/>
      <c r="M56" s="31">
        <v>982.84283652422118</v>
      </c>
      <c r="N56" s="31"/>
      <c r="O56" s="31">
        <v>987.76107525441944</v>
      </c>
      <c r="P56" s="31"/>
      <c r="Q56" s="31">
        <v>992.70391084158359</v>
      </c>
    </row>
    <row r="57" spans="1:17">
      <c r="A57" s="7" t="s">
        <v>510</v>
      </c>
      <c r="B57" s="42" t="s">
        <v>532</v>
      </c>
      <c r="C57" s="31">
        <v>2964.8691833347771</v>
      </c>
      <c r="D57" s="31">
        <v>2006.9093547099253</v>
      </c>
      <c r="E57" s="17">
        <v>2482.0804882723924</v>
      </c>
      <c r="F57" s="31">
        <v>2051.3647699463181</v>
      </c>
      <c r="G57" s="17">
        <v>2337.7494852037094</v>
      </c>
      <c r="H57" s="31">
        <v>2862.9384507559239</v>
      </c>
      <c r="I57" s="17">
        <v>2698.2403528799982</v>
      </c>
      <c r="J57" s="17"/>
      <c r="K57" s="31">
        <v>2800.9185421276707</v>
      </c>
      <c r="L57" s="31"/>
      <c r="M57" s="31">
        <v>2958.5501233787022</v>
      </c>
      <c r="N57" s="31"/>
      <c r="O57" s="31">
        <v>3125.1590898217669</v>
      </c>
      <c r="P57" s="31"/>
      <c r="Q57" s="31">
        <v>3301.2536111843042</v>
      </c>
    </row>
    <row r="58" spans="1:17">
      <c r="A58" s="7" t="s">
        <v>511</v>
      </c>
      <c r="B58" s="42" t="s">
        <v>532</v>
      </c>
      <c r="C58" s="31">
        <v>130.6678473465827</v>
      </c>
      <c r="D58" s="31">
        <v>46.974954217859107</v>
      </c>
      <c r="E58" s="17">
        <v>88.488643738833559</v>
      </c>
      <c r="F58" s="31">
        <v>66.483768507497331</v>
      </c>
      <c r="G58" s="17">
        <v>81.114903753482793</v>
      </c>
      <c r="H58" s="31">
        <v>105.54388122934398</v>
      </c>
      <c r="I58" s="17">
        <v>104.05629156780792</v>
      </c>
      <c r="J58" s="17"/>
      <c r="K58" s="31">
        <v>103.42188437072433</v>
      </c>
      <c r="L58" s="31"/>
      <c r="M58" s="31">
        <v>104.66588487780858</v>
      </c>
      <c r="N58" s="31"/>
      <c r="O58" s="31">
        <v>103.3662874979194</v>
      </c>
      <c r="P58" s="31"/>
      <c r="Q58" s="31">
        <v>103.26716357470157</v>
      </c>
    </row>
    <row r="59" spans="1:17">
      <c r="A59" s="7" t="s">
        <v>538</v>
      </c>
      <c r="B59" s="42" t="s">
        <v>532</v>
      </c>
      <c r="C59" s="31">
        <v>82.340942227805257</v>
      </c>
      <c r="D59" s="31">
        <v>-48.925548529566669</v>
      </c>
      <c r="E59" s="17">
        <v>16.185790535125879</v>
      </c>
      <c r="F59" s="31">
        <v>-32.004050528003695</v>
      </c>
      <c r="G59" s="17">
        <v>3.7580004540159397E-2</v>
      </c>
      <c r="H59" s="31">
        <v>5.7724899977884432</v>
      </c>
      <c r="I59" s="17">
        <v>40.722838790101157</v>
      </c>
      <c r="J59" s="17"/>
      <c r="K59" s="31">
        <v>74.522062617079442</v>
      </c>
      <c r="L59" s="31"/>
      <c r="M59" s="31">
        <v>76.739163652094533</v>
      </c>
      <c r="N59" s="31"/>
      <c r="O59" s="31">
        <v>71.014060446001778</v>
      </c>
      <c r="P59" s="31"/>
      <c r="Q59" s="31">
        <v>72.52390619562037</v>
      </c>
    </row>
    <row r="60" spans="1:17">
      <c r="A60" s="7" t="s">
        <v>512</v>
      </c>
      <c r="B60" s="42" t="s">
        <v>533</v>
      </c>
      <c r="C60" s="31">
        <v>52003.466204506061</v>
      </c>
      <c r="D60" s="31">
        <v>50748.258706467655</v>
      </c>
      <c r="E60" s="17">
        <v>51370.871838956948</v>
      </c>
      <c r="F60" s="31">
        <v>49946.552949538018</v>
      </c>
      <c r="G60" s="17">
        <v>50893.588644374584</v>
      </c>
      <c r="H60" s="31">
        <v>65762.046908315562</v>
      </c>
      <c r="I60" s="17">
        <v>53096.780146023477</v>
      </c>
      <c r="J60" s="17"/>
      <c r="K60" s="31">
        <v>55487.040954601282</v>
      </c>
      <c r="L60" s="31"/>
      <c r="M60" s="31">
        <v>59093.698616650348</v>
      </c>
      <c r="N60" s="31"/>
      <c r="O60" s="31">
        <v>62934.789026732629</v>
      </c>
      <c r="P60" s="31"/>
      <c r="Q60" s="31">
        <v>67025.550313470259</v>
      </c>
    </row>
    <row r="61" spans="1:17">
      <c r="A61" s="7" t="s">
        <v>513</v>
      </c>
      <c r="B61" s="39" t="s">
        <v>521</v>
      </c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>
      <c r="A62" s="3" t="s">
        <v>514</v>
      </c>
      <c r="B62" s="42" t="s">
        <v>523</v>
      </c>
      <c r="C62" s="31">
        <v>10264377.112705</v>
      </c>
      <c r="D62" s="31">
        <v>7059303.6551921619</v>
      </c>
      <c r="E62" s="17">
        <v>17323680.767897163</v>
      </c>
      <c r="F62" s="31">
        <v>7215675.5782861738</v>
      </c>
      <c r="G62" s="17">
        <v>24539356.346183337</v>
      </c>
      <c r="H62" s="31">
        <v>10070386.000533961</v>
      </c>
      <c r="I62" s="17">
        <v>37251906.311861262</v>
      </c>
      <c r="J62" s="17"/>
      <c r="K62" s="31">
        <v>39408923.887736328</v>
      </c>
      <c r="L62" s="31"/>
      <c r="M62" s="31">
        <v>41626800.23593834</v>
      </c>
      <c r="N62" s="31"/>
      <c r="O62" s="31">
        <v>43970988.393792257</v>
      </c>
      <c r="P62" s="31"/>
      <c r="Q62" s="31">
        <v>46448638.309363164</v>
      </c>
    </row>
    <row r="63" spans="1:17">
      <c r="A63" s="3" t="s">
        <v>515</v>
      </c>
      <c r="B63" s="42" t="s">
        <v>523</v>
      </c>
      <c r="C63" s="31">
        <v>9812005.0251911283</v>
      </c>
      <c r="D63" s="31">
        <v>6894069.2537308428</v>
      </c>
      <c r="E63" s="17">
        <v>16706074.278921973</v>
      </c>
      <c r="F63" s="31">
        <v>6981818.9225610513</v>
      </c>
      <c r="G63" s="17">
        <v>23687893.201483026</v>
      </c>
      <c r="H63" s="31">
        <v>9699135.3983097393</v>
      </c>
      <c r="I63" s="17">
        <v>35815305.150476106</v>
      </c>
      <c r="J63" s="17"/>
      <c r="K63" s="31">
        <v>37953777.974640235</v>
      </c>
      <c r="L63" s="31"/>
      <c r="M63" s="31">
        <v>40154151.235707574</v>
      </c>
      <c r="N63" s="31"/>
      <c r="O63" s="31">
        <v>42516624.728696525</v>
      </c>
      <c r="P63" s="31"/>
      <c r="Q63" s="31">
        <v>44995669.31786713</v>
      </c>
    </row>
    <row r="64" spans="1:17">
      <c r="A64" s="3" t="s">
        <v>516</v>
      </c>
      <c r="B64" s="42" t="s">
        <v>523</v>
      </c>
      <c r="C64" s="31">
        <v>452372.08751386963</v>
      </c>
      <c r="D64" s="31">
        <v>165234.40146131953</v>
      </c>
      <c r="E64" s="17">
        <v>617606.48897518916</v>
      </c>
      <c r="F64" s="31">
        <v>233856.65572512193</v>
      </c>
      <c r="G64" s="17">
        <v>851463.14470031112</v>
      </c>
      <c r="H64" s="31">
        <v>371250.60222422006</v>
      </c>
      <c r="I64" s="17">
        <v>1436601.1613851534</v>
      </c>
      <c r="J64" s="17"/>
      <c r="K64" s="31">
        <v>1455145.9130960908</v>
      </c>
      <c r="L64" s="31"/>
      <c r="M64" s="31">
        <v>1472649.0002307687</v>
      </c>
      <c r="N64" s="31"/>
      <c r="O64" s="31">
        <v>1454363.6650957335</v>
      </c>
      <c r="P64" s="31"/>
      <c r="Q64" s="31">
        <v>1452968.9914960433</v>
      </c>
    </row>
    <row r="65" spans="1:17">
      <c r="A65" s="3" t="s">
        <v>517</v>
      </c>
      <c r="B65" s="42" t="s">
        <v>523</v>
      </c>
      <c r="C65" s="31">
        <v>800044.11853059276</v>
      </c>
      <c r="D65" s="31">
        <v>533028.26063244534</v>
      </c>
      <c r="E65" s="17">
        <v>1333072.3791630382</v>
      </c>
      <c r="F65" s="31">
        <v>588679.47169024742</v>
      </c>
      <c r="G65" s="17">
        <v>1921751.8508532853</v>
      </c>
      <c r="H65" s="31">
        <v>829298.19453078404</v>
      </c>
      <c r="I65" s="17">
        <v>2914365.1447265623</v>
      </c>
      <c r="J65" s="17"/>
      <c r="K65" s="31">
        <v>2938190.2409141599</v>
      </c>
      <c r="L65" s="31"/>
      <c r="M65" s="31">
        <v>3006425.7240696144</v>
      </c>
      <c r="N65" s="31"/>
      <c r="O65" s="31">
        <v>3071748.7543959264</v>
      </c>
      <c r="P65" s="31"/>
      <c r="Q65" s="31">
        <v>3132969.9367520134</v>
      </c>
    </row>
    <row r="66" spans="1:17">
      <c r="A66" s="3" t="s">
        <v>518</v>
      </c>
      <c r="B66" s="42" t="s">
        <v>523</v>
      </c>
      <c r="C66" s="31">
        <v>329821.20375387231</v>
      </c>
      <c r="D66" s="31">
        <v>153089.93707131917</v>
      </c>
      <c r="E66" s="17">
        <v>482911.14082519151</v>
      </c>
      <c r="F66" s="31">
        <v>223071.06851912287</v>
      </c>
      <c r="G66" s="17">
        <v>705982.20934431441</v>
      </c>
      <c r="H66" s="31">
        <v>358154.41150422062</v>
      </c>
      <c r="I66" s="17">
        <v>1429456.2942591535</v>
      </c>
      <c r="J66" s="17"/>
      <c r="K66" s="31">
        <v>1461800.9443651054</v>
      </c>
      <c r="L66" s="31"/>
      <c r="M66" s="31">
        <v>1462871.91952793</v>
      </c>
      <c r="N66" s="31"/>
      <c r="O66" s="31">
        <v>1446547.2290529034</v>
      </c>
      <c r="P66" s="31"/>
      <c r="Q66" s="31">
        <v>1422327.5938208022</v>
      </c>
    </row>
    <row r="67" spans="1:17">
      <c r="A67" s="3" t="s">
        <v>539</v>
      </c>
      <c r="B67" s="42" t="s">
        <v>527</v>
      </c>
      <c r="C67" s="43">
        <v>4.4072044757000821E-2</v>
      </c>
      <c r="D67" s="43">
        <v>2.3406614806800185E-2</v>
      </c>
      <c r="E67" s="44">
        <v>3.5650996878197345E-2</v>
      </c>
      <c r="F67" s="43">
        <v>3.2409530221793346E-2</v>
      </c>
      <c r="G67" s="44">
        <v>3.4697859743690516E-2</v>
      </c>
      <c r="H67" s="43">
        <v>3.6865578162002456E-2</v>
      </c>
      <c r="I67" s="44">
        <v>3.8564500548196913E-2</v>
      </c>
      <c r="J67" s="44"/>
      <c r="K67" s="43">
        <v>3.692427423903645E-2</v>
      </c>
      <c r="L67" s="43"/>
      <c r="M67" s="43">
        <v>3.5377424925381672E-2</v>
      </c>
      <c r="N67" s="43"/>
      <c r="O67" s="43">
        <v>3.3075528165772548E-2</v>
      </c>
      <c r="P67" s="43"/>
      <c r="Q67" s="43">
        <v>3.1281196702017254E-2</v>
      </c>
    </row>
    <row r="68" spans="1:17">
      <c r="A68" s="3" t="s">
        <v>519</v>
      </c>
      <c r="B68" s="42" t="s">
        <v>527</v>
      </c>
      <c r="C68" s="43">
        <v>3.2132607768826767E-2</v>
      </c>
      <c r="D68" s="43">
        <v>2.1686266032588154E-2</v>
      </c>
      <c r="E68" s="44">
        <v>2.7875781555619705E-2</v>
      </c>
      <c r="F68" s="43">
        <v>3.0914786300869895E-2</v>
      </c>
      <c r="G68" s="44">
        <v>2.8769385772993903E-2</v>
      </c>
      <c r="H68" s="43">
        <v>3.5565112547347268E-2</v>
      </c>
      <c r="I68" s="44">
        <v>3.8372701850267595E-2</v>
      </c>
      <c r="J68" s="44"/>
      <c r="K68" s="43">
        <v>3.7093145413696606E-2</v>
      </c>
      <c r="L68" s="43"/>
      <c r="M68" s="43">
        <v>3.5142550261765375E-2</v>
      </c>
      <c r="N68" s="43"/>
      <c r="O68" s="43">
        <v>3.2897764682886327E-2</v>
      </c>
      <c r="P68" s="43"/>
      <c r="Q68" s="43">
        <v>3.062151325831414E-2</v>
      </c>
    </row>
    <row r="69" spans="1:17">
      <c r="A69" s="3" t="s">
        <v>540</v>
      </c>
      <c r="B69" s="42" t="s">
        <v>527</v>
      </c>
      <c r="C69" s="43">
        <v>2.7772200773860504E-2</v>
      </c>
      <c r="D69" s="43">
        <v>-2.437855422555359E-2</v>
      </c>
      <c r="E69" s="44">
        <v>6.5210578833370982E-3</v>
      </c>
      <c r="F69" s="43">
        <v>-1.5601345502702188E-2</v>
      </c>
      <c r="G69" s="44">
        <v>1.6075291547710346E-5</v>
      </c>
      <c r="H69" s="43">
        <v>2.0162815572455943E-3</v>
      </c>
      <c r="I69" s="44">
        <v>1.5092368901323101E-2</v>
      </c>
      <c r="J69" s="44"/>
      <c r="K69" s="43">
        <v>2.6606294148229674E-2</v>
      </c>
      <c r="L69" s="43"/>
      <c r="M69" s="43">
        <v>2.5938098207529243E-2</v>
      </c>
      <c r="N69" s="43"/>
      <c r="O69" s="43">
        <v>2.2723342525916602E-2</v>
      </c>
      <c r="P69" s="43"/>
      <c r="Q69" s="43">
        <v>2.1968595793403118E-2</v>
      </c>
    </row>
    <row r="70" spans="1:17">
      <c r="A70" s="3" t="s">
        <v>541</v>
      </c>
      <c r="B70" s="42" t="s">
        <v>523</v>
      </c>
      <c r="C70" s="31">
        <v>-1061657.667583935</v>
      </c>
      <c r="D70" s="31">
        <v>-508166.41049588285</v>
      </c>
      <c r="E70" s="17">
        <v>-1569824.078079816</v>
      </c>
      <c r="F70" s="31">
        <v>368100.86078771949</v>
      </c>
      <c r="G70" s="17">
        <v>-1201723.2172920965</v>
      </c>
      <c r="H70" s="31">
        <v>1618912.0560835171</v>
      </c>
      <c r="I70" s="17">
        <v>1429033.6738795936</v>
      </c>
      <c r="J70" s="17"/>
      <c r="K70" s="31">
        <v>868745.11507374793</v>
      </c>
      <c r="L70" s="31"/>
      <c r="M70" s="31">
        <v>795488.15575254709</v>
      </c>
      <c r="N70" s="31"/>
      <c r="O70" s="31">
        <v>866102.36012241244</v>
      </c>
      <c r="P70" s="31"/>
      <c r="Q70" s="31">
        <v>863631.27214287966</v>
      </c>
    </row>
    <row r="71" spans="1:17">
      <c r="A71" s="3" t="s">
        <v>542</v>
      </c>
      <c r="B71" s="42" t="s">
        <v>523</v>
      </c>
      <c r="C71" s="31">
        <v>186617.36099606496</v>
      </c>
      <c r="D71" s="31">
        <v>-1622714.2891958822</v>
      </c>
      <c r="E71" s="17">
        <v>-1436096.9281998156</v>
      </c>
      <c r="F71" s="31">
        <v>65805.760187719716</v>
      </c>
      <c r="G71" s="17">
        <v>-1370291.1680120965</v>
      </c>
      <c r="H71" s="31">
        <v>175798.90698351734</v>
      </c>
      <c r="I71" s="17">
        <v>-1492108.9584669047</v>
      </c>
      <c r="J71" s="17"/>
      <c r="K71" s="31">
        <v>-16802.940486252075</v>
      </c>
      <c r="L71" s="31"/>
      <c r="M71" s="31">
        <v>189993.14946654707</v>
      </c>
      <c r="N71" s="31"/>
      <c r="O71" s="31">
        <v>549481.64229215239</v>
      </c>
      <c r="P71" s="31"/>
      <c r="Q71" s="31">
        <v>609531.27214287966</v>
      </c>
    </row>
    <row r="72" spans="1:17">
      <c r="A72" s="3" t="s">
        <v>543</v>
      </c>
      <c r="B72" s="42" t="s">
        <v>523</v>
      </c>
      <c r="C72" s="31">
        <v>2338949.3821252976</v>
      </c>
      <c r="D72" s="31">
        <v>3023436.0318134697</v>
      </c>
      <c r="E72" s="17">
        <v>3023436.0318134697</v>
      </c>
      <c r="F72" s="31">
        <v>2852594.7691097921</v>
      </c>
      <c r="G72" s="17">
        <v>2852594.7691097921</v>
      </c>
      <c r="H72" s="31">
        <v>1592829.573716179</v>
      </c>
      <c r="I72" s="17">
        <v>862375.74578509666</v>
      </c>
      <c r="J72" s="17"/>
      <c r="K72" s="31">
        <v>1252491.9073947761</v>
      </c>
      <c r="L72" s="31"/>
      <c r="M72" s="31">
        <v>1736375.04955089</v>
      </c>
      <c r="N72" s="31"/>
      <c r="O72" s="31">
        <v>2117807.7128388514</v>
      </c>
      <c r="P72" s="31"/>
      <c r="Q72" s="31">
        <v>2448024.7471457012</v>
      </c>
    </row>
    <row r="73" spans="1:17">
      <c r="A73" s="3" t="s">
        <v>544</v>
      </c>
      <c r="B73" s="42" t="s">
        <v>523</v>
      </c>
      <c r="C73" s="31">
        <v>1318305.0969952974</v>
      </c>
      <c r="D73" s="31">
        <v>684486.64968817215</v>
      </c>
      <c r="E73" s="17">
        <v>2002791.7466834695</v>
      </c>
      <c r="F73" s="31">
        <v>-170841.26270367764</v>
      </c>
      <c r="G73" s="17">
        <v>1831950.4839797919</v>
      </c>
      <c r="H73" s="31">
        <v>-1259765.1953936131</v>
      </c>
      <c r="I73" s="17">
        <v>-163571.41298490297</v>
      </c>
      <c r="J73" s="17"/>
      <c r="K73" s="31">
        <v>390116.16160967946</v>
      </c>
      <c r="L73" s="31"/>
      <c r="M73" s="31">
        <v>483883.14215611387</v>
      </c>
      <c r="N73" s="31"/>
      <c r="O73" s="31">
        <v>381432.66328796139</v>
      </c>
      <c r="P73" s="31"/>
      <c r="Q73" s="31">
        <v>330217.03430684982</v>
      </c>
    </row>
    <row r="74" spans="1:17">
      <c r="A74" s="3" t="s">
        <v>545</v>
      </c>
      <c r="B74" s="42" t="s">
        <v>523</v>
      </c>
      <c r="C74" s="31">
        <v>6088124.6006228998</v>
      </c>
      <c r="D74" s="31">
        <v>5666929.7688696804</v>
      </c>
      <c r="E74" s="17">
        <v>5666929.7688696804</v>
      </c>
      <c r="F74" s="31">
        <v>5928333.8717894601</v>
      </c>
      <c r="G74" s="17">
        <v>5928333.8717894601</v>
      </c>
      <c r="H74" s="31">
        <v>5614601.3783984194</v>
      </c>
      <c r="I74" s="17">
        <v>4481416.625271312</v>
      </c>
      <c r="J74" s="17"/>
      <c r="K74" s="31">
        <v>4085975.8566783648</v>
      </c>
      <c r="L74" s="31"/>
      <c r="M74" s="31">
        <v>3836386.69726869</v>
      </c>
      <c r="N74" s="31"/>
      <c r="O74" s="31">
        <v>3815124.3075039419</v>
      </c>
      <c r="P74" s="31"/>
      <c r="Q74" s="31">
        <v>3865489.9479822721</v>
      </c>
    </row>
    <row r="75" spans="1:17">
      <c r="A75" s="3" t="s">
        <v>546</v>
      </c>
      <c r="B75" s="42" t="s">
        <v>523</v>
      </c>
      <c r="C75" s="31"/>
      <c r="D75" s="31"/>
      <c r="E75" s="17"/>
      <c r="F75" s="31"/>
      <c r="G75" s="17"/>
      <c r="H75" s="31"/>
      <c r="I75" s="17"/>
      <c r="J75" s="17"/>
      <c r="K75" s="31">
        <v>140555</v>
      </c>
      <c r="L75" s="31"/>
      <c r="M75" s="31">
        <v>262131.25</v>
      </c>
      <c r="N75" s="31"/>
      <c r="O75" s="31">
        <v>269930</v>
      </c>
      <c r="P75" s="31"/>
      <c r="Q75" s="31">
        <v>249792</v>
      </c>
    </row>
    <row r="76" spans="1:17">
      <c r="A76" s="3" t="s">
        <v>547</v>
      </c>
      <c r="B76" s="42" t="s">
        <v>523</v>
      </c>
      <c r="C76" s="31">
        <v>1171707.2161974404</v>
      </c>
      <c r="D76" s="31">
        <v>999611.78081990965</v>
      </c>
      <c r="E76" s="17">
        <v>999611.78081990965</v>
      </c>
      <c r="F76" s="31">
        <v>887037.53308764938</v>
      </c>
      <c r="G76" s="17">
        <v>887037.53308764938</v>
      </c>
      <c r="H76" s="31">
        <v>907342.2666548742</v>
      </c>
      <c r="I76" s="17">
        <v>1448862.6929009119</v>
      </c>
      <c r="J76" s="17"/>
      <c r="K76" s="31">
        <v>2356833.0116794286</v>
      </c>
      <c r="L76" s="31"/>
      <c r="M76" s="31">
        <v>3174421.7107053706</v>
      </c>
      <c r="N76" s="31"/>
      <c r="O76" s="31">
        <v>3903659.4934080453</v>
      </c>
      <c r="P76" s="31"/>
      <c r="Q76" s="31">
        <v>4674279.0640965942</v>
      </c>
    </row>
    <row r="77" spans="1:17">
      <c r="A77" s="3" t="s">
        <v>548</v>
      </c>
      <c r="B77" s="42" t="s">
        <v>523</v>
      </c>
      <c r="C77" s="31">
        <v>285064.25013743993</v>
      </c>
      <c r="D77" s="31">
        <v>-172095.43537753075</v>
      </c>
      <c r="E77" s="17">
        <v>112968.81475990918</v>
      </c>
      <c r="F77" s="31">
        <v>-112574.24773226026</v>
      </c>
      <c r="G77" s="17">
        <v>394.56702764891088</v>
      </c>
      <c r="H77" s="31">
        <v>20304.733567224815</v>
      </c>
      <c r="I77" s="17">
        <v>562219.63713091053</v>
      </c>
      <c r="J77" s="17"/>
      <c r="K77" s="31">
        <v>907970.31877851672</v>
      </c>
      <c r="L77" s="31"/>
      <c r="M77" s="31">
        <v>817588.69902594201</v>
      </c>
      <c r="N77" s="31"/>
      <c r="O77" s="31">
        <v>729237.78270267462</v>
      </c>
      <c r="P77" s="31"/>
      <c r="Q77" s="31">
        <v>770619.57068854896</v>
      </c>
    </row>
    <row r="78" spans="1:17">
      <c r="A78" s="3" t="s">
        <v>549</v>
      </c>
      <c r="B78" s="42" t="s">
        <v>527</v>
      </c>
      <c r="C78" s="43">
        <v>4.3167692313557257E-2</v>
      </c>
      <c r="D78" s="43">
        <v>-2.4715065785411931E-2</v>
      </c>
      <c r="E78" s="44">
        <v>1.7911627311985031E-2</v>
      </c>
      <c r="F78" s="43">
        <v>-1.670004073036549E-2</v>
      </c>
      <c r="G78" s="44">
        <v>6.1816540071800804E-5</v>
      </c>
      <c r="H78" s="43">
        <v>3.044800770051061E-3</v>
      </c>
      <c r="I78" s="44">
        <v>9.4642493249105328E-2</v>
      </c>
      <c r="J78" s="44"/>
      <c r="K78" s="43">
        <v>0.16948483761132271</v>
      </c>
      <c r="L78" s="43"/>
      <c r="M78" s="43">
        <v>0.16050999674034985</v>
      </c>
      <c r="N78" s="43"/>
      <c r="O78" s="43">
        <v>0.13566809132332508</v>
      </c>
      <c r="P78" s="43"/>
      <c r="Q78" s="43">
        <v>0.12552302433179083</v>
      </c>
    </row>
    <row r="79" spans="1:17">
      <c r="A79" s="3" t="s">
        <v>550</v>
      </c>
      <c r="B79" s="42" t="s">
        <v>527</v>
      </c>
      <c r="C79" s="43">
        <v>0.24328973838785939</v>
      </c>
      <c r="D79" s="43">
        <v>-0.1721624537193758</v>
      </c>
      <c r="E79" s="44">
        <v>0.11301259869831745</v>
      </c>
      <c r="F79" s="43">
        <v>-0.12691035444734489</v>
      </c>
      <c r="G79" s="44">
        <v>4.4471320879166317E-4</v>
      </c>
      <c r="H79" s="43">
        <v>2.2378251640451916E-2</v>
      </c>
      <c r="I79" s="44">
        <v>0.38804185812679437</v>
      </c>
      <c r="J79" s="44"/>
      <c r="K79" s="43">
        <v>0.44488743844238704</v>
      </c>
      <c r="L79" s="43"/>
      <c r="M79" s="43">
        <v>0.34013124236325859</v>
      </c>
      <c r="N79" s="43"/>
      <c r="O79" s="43">
        <v>0.2559566868495598</v>
      </c>
      <c r="P79" s="43"/>
      <c r="Q79" s="43">
        <v>0.21830348649947545</v>
      </c>
    </row>
    <row r="80" spans="1:17">
      <c r="A80" s="3" t="s">
        <v>551</v>
      </c>
      <c r="B80" s="42" t="s">
        <v>527</v>
      </c>
      <c r="C80" s="43"/>
      <c r="D80" s="43"/>
      <c r="E80" s="44"/>
      <c r="F80" s="43"/>
      <c r="G80" s="44"/>
      <c r="H80" s="43"/>
      <c r="I80" s="44"/>
      <c r="J80" s="44"/>
      <c r="K80" s="43">
        <v>0.13405015956881569</v>
      </c>
      <c r="L80" s="43"/>
      <c r="M80" s="43">
        <v>0.24277705524498658</v>
      </c>
      <c r="N80" s="43"/>
      <c r="O80" s="43">
        <v>0.27015481460367907</v>
      </c>
      <c r="P80" s="43"/>
      <c r="Q80" s="43">
        <v>0.24479539306363909</v>
      </c>
    </row>
    <row r="81" spans="1:17">
      <c r="A81" s="3" t="s">
        <v>552</v>
      </c>
      <c r="B81" s="42" t="s">
        <v>570</v>
      </c>
      <c r="C81" s="31">
        <v>1.1117888258718009</v>
      </c>
      <c r="D81" s="31">
        <v>0.79479776038099681</v>
      </c>
      <c r="E81" s="17">
        <v>0.79479776038099681</v>
      </c>
      <c r="F81" s="31">
        <v>0.77184352461161276</v>
      </c>
      <c r="G81" s="17">
        <v>0.77184352461161276</v>
      </c>
      <c r="H81" s="31">
        <v>0.74539712675763192</v>
      </c>
      <c r="I81" s="17">
        <v>0.81800396658503827</v>
      </c>
      <c r="J81" s="17"/>
      <c r="K81" s="31">
        <v>0.97522316161749023</v>
      </c>
      <c r="L81" s="31"/>
      <c r="M81" s="31">
        <v>1.1595130977418391</v>
      </c>
      <c r="N81" s="31"/>
      <c r="O81" s="31">
        <v>1.3667224208252302</v>
      </c>
      <c r="P81" s="31"/>
      <c r="Q81" s="31">
        <v>1.5830028323894889</v>
      </c>
    </row>
    <row r="82" spans="1:17">
      <c r="A82" s="3" t="s">
        <v>553</v>
      </c>
      <c r="B82" s="42" t="s">
        <v>570</v>
      </c>
      <c r="C82" s="31">
        <v>1.1074463039345428</v>
      </c>
      <c r="D82" s="31">
        <v>0.79033052181233554</v>
      </c>
      <c r="E82" s="17">
        <v>0.79033052181233554</v>
      </c>
      <c r="F82" s="31">
        <v>0.76790443495056393</v>
      </c>
      <c r="G82" s="17">
        <v>0.76790443495056393</v>
      </c>
      <c r="H82" s="31">
        <v>0.74159199441774837</v>
      </c>
      <c r="I82" s="17">
        <v>0.81227756613271562</v>
      </c>
      <c r="J82" s="17"/>
      <c r="K82" s="31">
        <v>0.96894256009409752</v>
      </c>
      <c r="L82" s="31"/>
      <c r="M82" s="31">
        <v>1.1528238903665058</v>
      </c>
      <c r="N82" s="31"/>
      <c r="O82" s="31">
        <v>1.3599959332663518</v>
      </c>
      <c r="P82" s="31"/>
      <c r="Q82" s="31">
        <v>1.5763639880165021</v>
      </c>
    </row>
    <row r="83" spans="1:17">
      <c r="A83" s="3" t="s">
        <v>554</v>
      </c>
      <c r="B83" s="42" t="s">
        <v>570</v>
      </c>
      <c r="C83" s="31">
        <v>1.5731580807966319</v>
      </c>
      <c r="D83" s="31">
        <v>2.0685388469373249</v>
      </c>
      <c r="E83" s="17">
        <v>2.0685388469373249</v>
      </c>
      <c r="F83" s="31">
        <v>1.7456149162200154</v>
      </c>
      <c r="G83" s="17">
        <v>1.7456149162200154</v>
      </c>
      <c r="H83" s="31">
        <v>1.1139244963859214</v>
      </c>
      <c r="I83" s="17">
        <v>0.94068834959198833</v>
      </c>
      <c r="J83" s="17"/>
      <c r="K83" s="31">
        <v>1.0214082878264761</v>
      </c>
      <c r="L83" s="31"/>
      <c r="M83" s="31">
        <v>1.1310316852162161</v>
      </c>
      <c r="N83" s="31"/>
      <c r="O83" s="31">
        <v>1.1888303896905985</v>
      </c>
      <c r="P83" s="31"/>
      <c r="Q83" s="31">
        <v>1.2428668147448474</v>
      </c>
    </row>
    <row r="84" spans="1:17">
      <c r="A84" s="3" t="s">
        <v>555</v>
      </c>
      <c r="B84" s="47" t="s">
        <v>571</v>
      </c>
      <c r="C84" s="16">
        <v>8.5672598391159589</v>
      </c>
      <c r="D84" s="16">
        <v>25.909169033918378</v>
      </c>
      <c r="E84" s="16">
        <v>14.267187039462319</v>
      </c>
      <c r="F84" s="16">
        <v>28.377062751614808</v>
      </c>
      <c r="G84" s="16">
        <v>13.915795197975687</v>
      </c>
      <c r="H84" s="16">
        <v>13.599517572298195</v>
      </c>
      <c r="I84" s="16">
        <v>2.9622429246865765</v>
      </c>
      <c r="J84" s="16"/>
      <c r="K84" s="16">
        <v>3.4596813208860673</v>
      </c>
      <c r="L84" s="16"/>
      <c r="M84" s="16">
        <v>6.4088321458897974</v>
      </c>
      <c r="N84" s="16"/>
      <c r="O84" s="16">
        <v>9.0885725362421166</v>
      </c>
      <c r="P84" s="16"/>
      <c r="Q84" s="16">
        <v>10.732353376945131</v>
      </c>
    </row>
    <row r="85" spans="1:17">
      <c r="A85" s="3" t="s">
        <v>556</v>
      </c>
      <c r="B85" s="47" t="s">
        <v>527</v>
      </c>
      <c r="C85" s="48">
        <v>0.18</v>
      </c>
      <c r="D85" s="48">
        <v>0.18</v>
      </c>
      <c r="E85" s="49">
        <v>0.18</v>
      </c>
      <c r="F85" s="48">
        <v>0.18</v>
      </c>
      <c r="G85" s="49">
        <v>0.18000000000000002</v>
      </c>
      <c r="H85" s="48">
        <v>0.18</v>
      </c>
      <c r="I85" s="49">
        <v>0.18</v>
      </c>
      <c r="J85" s="49"/>
      <c r="K85" s="48">
        <v>0.18</v>
      </c>
      <c r="L85" s="48"/>
      <c r="M85" s="48">
        <v>0.18</v>
      </c>
      <c r="N85" s="48"/>
      <c r="O85" s="48">
        <v>0.18</v>
      </c>
      <c r="P85" s="48"/>
      <c r="Q85" s="48">
        <v>0.18</v>
      </c>
    </row>
    <row r="86" spans="1:17">
      <c r="A86" s="3" t="s">
        <v>557</v>
      </c>
      <c r="B86" s="42" t="s">
        <v>571</v>
      </c>
      <c r="C86" s="31">
        <v>38.282052018642709</v>
      </c>
      <c r="D86" s="31">
        <v>59.574843173591574</v>
      </c>
      <c r="E86" s="17">
        <v>43.685987961415236</v>
      </c>
      <c r="F86" s="31">
        <v>57.605328096859282</v>
      </c>
      <c r="G86" s="17">
        <v>47.421027050676173</v>
      </c>
      <c r="H86" s="31">
        <v>40.578257493920653</v>
      </c>
      <c r="I86" s="17">
        <v>38.853409279903111</v>
      </c>
      <c r="J86" s="17"/>
      <c r="K86" s="31">
        <v>38.605814345194517</v>
      </c>
      <c r="L86" s="31"/>
      <c r="M86" s="31">
        <v>39.246643624398409</v>
      </c>
      <c r="N86" s="31"/>
      <c r="O86" s="31">
        <v>39.728628651418965</v>
      </c>
      <c r="P86" s="31"/>
      <c r="Q86" s="31">
        <v>39.973178355095513</v>
      </c>
    </row>
    <row r="87" spans="1:17">
      <c r="A87" s="3" t="s">
        <v>558</v>
      </c>
      <c r="B87" s="42" t="s">
        <v>571</v>
      </c>
      <c r="C87" s="31">
        <v>29.841412223644522</v>
      </c>
      <c r="D87" s="31">
        <v>33.851046627500558</v>
      </c>
      <c r="E87" s="17">
        <v>29.562283488460121</v>
      </c>
      <c r="F87" s="31">
        <v>29.392990028256474</v>
      </c>
      <c r="G87" s="17">
        <v>33.646545459430207</v>
      </c>
      <c r="H87" s="31">
        <v>27.078575780743034</v>
      </c>
      <c r="I87" s="17">
        <v>36.0206035868176</v>
      </c>
      <c r="J87" s="17"/>
      <c r="K87" s="31">
        <v>35.265362154276055</v>
      </c>
      <c r="L87" s="31"/>
      <c r="M87" s="31">
        <v>32.950507072554089</v>
      </c>
      <c r="N87" s="31"/>
      <c r="O87" s="31">
        <v>30.746781278637375</v>
      </c>
      <c r="P87" s="31"/>
      <c r="Q87" s="31">
        <v>29.341394566190782</v>
      </c>
    </row>
    <row r="88" spans="1:17">
      <c r="A88" s="3" t="s">
        <v>559</v>
      </c>
      <c r="B88" s="42" t="s">
        <v>571</v>
      </c>
      <c r="C88" s="31">
        <v>0.1266200441177725</v>
      </c>
      <c r="D88" s="31">
        <v>0.18537248782736074</v>
      </c>
      <c r="E88" s="17">
        <v>0.14348256650720517</v>
      </c>
      <c r="F88" s="31">
        <v>0.16472468301199905</v>
      </c>
      <c r="G88" s="17">
        <v>0.14131360672972068</v>
      </c>
      <c r="H88" s="31">
        <v>9.9835859120576478E-2</v>
      </c>
      <c r="I88" s="17">
        <v>0.12943723160106524</v>
      </c>
      <c r="J88" s="17"/>
      <c r="K88" s="31">
        <v>0.11922912996760487</v>
      </c>
      <c r="L88" s="31"/>
      <c r="M88" s="31">
        <v>0.11269559404547727</v>
      </c>
      <c r="N88" s="31"/>
      <c r="O88" s="31">
        <v>0.1067251634605265</v>
      </c>
      <c r="P88" s="31"/>
      <c r="Q88" s="31">
        <v>0.10056958804040082</v>
      </c>
    </row>
    <row r="89" spans="1:17">
      <c r="A89" s="3" t="s">
        <v>560</v>
      </c>
      <c r="B89" s="42" t="s">
        <v>527</v>
      </c>
      <c r="C89" s="43"/>
      <c r="D89" s="43"/>
      <c r="E89" s="44"/>
      <c r="F89" s="43"/>
      <c r="G89" s="44"/>
      <c r="H89" s="43"/>
      <c r="I89" s="44">
        <v>0.54225983044972215</v>
      </c>
      <c r="J89" s="44"/>
      <c r="K89" s="43">
        <v>0.52963678142707582</v>
      </c>
      <c r="L89" s="43"/>
      <c r="M89" s="43">
        <v>0.52345390999415842</v>
      </c>
      <c r="N89" s="43"/>
      <c r="O89" s="43">
        <v>0.51763945210260531</v>
      </c>
      <c r="P89" s="43"/>
      <c r="Q89" s="43">
        <v>0.51361938780893823</v>
      </c>
    </row>
    <row r="90" spans="1:17">
      <c r="A90" s="3" t="s">
        <v>561</v>
      </c>
      <c r="B90" s="42" t="s">
        <v>527</v>
      </c>
      <c r="C90" s="43"/>
      <c r="D90" s="43"/>
      <c r="E90" s="44"/>
      <c r="F90" s="43"/>
      <c r="G90" s="44"/>
      <c r="H90" s="43"/>
      <c r="I90" s="44">
        <v>0.50895549768205606</v>
      </c>
      <c r="J90" s="44"/>
      <c r="K90" s="43">
        <v>0.5036501748988087</v>
      </c>
      <c r="L90" s="43"/>
      <c r="M90" s="43">
        <v>0.50133141207387044</v>
      </c>
      <c r="N90" s="43"/>
      <c r="O90" s="43">
        <v>0.52328366304482565</v>
      </c>
      <c r="P90" s="43"/>
      <c r="Q90" s="43">
        <v>0.52178693723710179</v>
      </c>
    </row>
    <row r="91" spans="1:17">
      <c r="A91" s="3" t="s">
        <v>562</v>
      </c>
      <c r="B91" s="42" t="s">
        <v>570</v>
      </c>
      <c r="C91" s="31">
        <v>0.16139591733497199</v>
      </c>
      <c r="D91" s="31">
        <v>0.14994458121489626</v>
      </c>
      <c r="E91" s="17">
        <v>0.14994458121489626</v>
      </c>
      <c r="F91" s="31">
        <v>0.13015248625377765</v>
      </c>
      <c r="G91" s="17">
        <v>0.13015248625377765</v>
      </c>
      <c r="H91" s="31">
        <v>0.13912145152359134</v>
      </c>
      <c r="I91" s="17">
        <v>0.24431615747680419</v>
      </c>
      <c r="J91" s="17"/>
      <c r="K91" s="31">
        <v>0.36580831496569488</v>
      </c>
      <c r="L91" s="31"/>
      <c r="M91" s="31">
        <v>0.45278969571746214</v>
      </c>
      <c r="N91" s="31"/>
      <c r="O91" s="31">
        <v>0.50573508812603041</v>
      </c>
      <c r="P91" s="31"/>
      <c r="Q91" s="31">
        <v>0.54735424332538518</v>
      </c>
    </row>
    <row r="92" spans="1:17">
      <c r="A92" s="3" t="s">
        <v>563</v>
      </c>
      <c r="B92" s="42" t="s">
        <v>570</v>
      </c>
      <c r="C92" s="31">
        <v>-21.967322066280524</v>
      </c>
      <c r="D92" s="31">
        <v>-5.3228108401072785</v>
      </c>
      <c r="E92" s="17">
        <v>-10.769580629225748</v>
      </c>
      <c r="F92" s="31">
        <v>3.0562937302320243</v>
      </c>
      <c r="G92" s="17">
        <v>-4.4223122538652122</v>
      </c>
      <c r="H92" s="31">
        <v>17.257838226649952</v>
      </c>
      <c r="I92" s="17">
        <v>6.6887727100070631</v>
      </c>
      <c r="J92" s="17"/>
      <c r="K92" s="31">
        <v>16.087872501365702</v>
      </c>
      <c r="L92" s="31"/>
      <c r="M92" s="31">
        <v>73.656310717828433</v>
      </c>
      <c r="N92" s="31"/>
      <c r="O92" s="31"/>
      <c r="P92" s="31"/>
      <c r="Q92" s="31"/>
    </row>
    <row r="93" spans="1:17">
      <c r="A93" s="3" t="s">
        <v>564</v>
      </c>
      <c r="B93" s="42" t="s">
        <v>570</v>
      </c>
      <c r="C93" s="31">
        <v>5.1959435929603739</v>
      </c>
      <c r="D93" s="31">
        <v>5.6691306341162742</v>
      </c>
      <c r="E93" s="17">
        <v>5.6691306341162742</v>
      </c>
      <c r="F93" s="31">
        <v>6.6832954082041311</v>
      </c>
      <c r="G93" s="17">
        <v>6.6832954082041311</v>
      </c>
      <c r="H93" s="31">
        <v>6.1879641065305204</v>
      </c>
      <c r="I93" s="17">
        <v>3.0930574200187104</v>
      </c>
      <c r="J93" s="17"/>
      <c r="K93" s="31">
        <v>1.7336721608930847</v>
      </c>
      <c r="L93" s="31"/>
      <c r="M93" s="31">
        <v>1.2085308544325715</v>
      </c>
      <c r="N93" s="31"/>
      <c r="O93" s="31">
        <v>0.97731987348257987</v>
      </c>
      <c r="P93" s="31"/>
      <c r="Q93" s="31">
        <v>0.82697034314735007</v>
      </c>
    </row>
    <row r="94" spans="1:17">
      <c r="A94" s="3" t="s">
        <v>565</v>
      </c>
      <c r="B94" s="42" t="s">
        <v>527</v>
      </c>
      <c r="C94" s="43">
        <v>7.1278582384159309E-2</v>
      </c>
      <c r="D94" s="43">
        <v>0.11455596337809922</v>
      </c>
      <c r="E94" s="44">
        <v>8.5609336409091824E-2</v>
      </c>
      <c r="F94" s="43">
        <v>0.1473309344213293</v>
      </c>
      <c r="G94" s="44">
        <v>0.10814958767957797</v>
      </c>
      <c r="H94" s="43">
        <v>0.18209085171731149</v>
      </c>
      <c r="I94" s="44">
        <v>0.44123046682597628</v>
      </c>
      <c r="J94" s="44"/>
      <c r="K94" s="43">
        <v>0.50673275148149899</v>
      </c>
      <c r="L94" s="43"/>
      <c r="M94" s="43"/>
      <c r="N94" s="43"/>
      <c r="O94" s="43"/>
      <c r="P94" s="43"/>
      <c r="Q94" s="43"/>
    </row>
    <row r="95" spans="1:17">
      <c r="A95" s="3" t="s">
        <v>566</v>
      </c>
      <c r="B95" s="42" t="s">
        <v>570</v>
      </c>
      <c r="C95" s="31">
        <v>1.9753128142289824</v>
      </c>
      <c r="D95" s="31">
        <v>5.443780127891289</v>
      </c>
      <c r="E95" s="17">
        <v>3.4325524198210844</v>
      </c>
      <c r="F95" s="31">
        <v>3.6646672888850906</v>
      </c>
      <c r="G95" s="17">
        <v>3.4360451501106537</v>
      </c>
      <c r="H95" s="31">
        <v>1.4383958834195372</v>
      </c>
      <c r="I95" s="17">
        <v>0.35437603098773873</v>
      </c>
      <c r="J95" s="17"/>
      <c r="K95" s="31">
        <v>7.2899835261964294E-2</v>
      </c>
      <c r="L95" s="31"/>
      <c r="M95" s="31"/>
      <c r="N95" s="31"/>
      <c r="O95" s="31"/>
      <c r="P95" s="31"/>
      <c r="Q95" s="31"/>
    </row>
    <row r="96" spans="1:17">
      <c r="A96" s="3" t="s">
        <v>567</v>
      </c>
      <c r="B96" s="42" t="s">
        <v>570</v>
      </c>
      <c r="C96" s="31">
        <v>7.1023989782908892</v>
      </c>
      <c r="D96" s="31">
        <v>1.6035471052866073</v>
      </c>
      <c r="E96" s="17">
        <v>3.4029979782939104</v>
      </c>
      <c r="F96" s="31">
        <v>1.8521301652275262</v>
      </c>
      <c r="G96" s="17">
        <v>2.691015938799457</v>
      </c>
      <c r="H96" s="31">
        <v>3.8179781728563453</v>
      </c>
      <c r="I96" s="17">
        <v>6.3954361519007543</v>
      </c>
      <c r="J96" s="17"/>
      <c r="K96" s="31">
        <v>27.070387858613064</v>
      </c>
      <c r="L96" s="31"/>
      <c r="M96" s="31">
        <v>135.45110365999352</v>
      </c>
      <c r="N96" s="31"/>
      <c r="O96" s="31"/>
      <c r="P96" s="31"/>
      <c r="Q96" s="31"/>
    </row>
    <row r="97" spans="1:17">
      <c r="A97" s="3" t="s">
        <v>568</v>
      </c>
      <c r="B97" s="42" t="s">
        <v>527</v>
      </c>
      <c r="C97" s="43">
        <v>0.19433618370993735</v>
      </c>
      <c r="D97" s="43">
        <v>0.14101100509101833</v>
      </c>
      <c r="E97" s="44">
        <v>0.29973619391796785</v>
      </c>
      <c r="F97" s="43">
        <v>0.23647327235087079</v>
      </c>
      <c r="G97" s="44">
        <v>0.45405649161628348</v>
      </c>
      <c r="H97" s="43">
        <v>0.39919576842718846</v>
      </c>
      <c r="I97" s="44">
        <v>1.2224530601177468</v>
      </c>
      <c r="J97" s="44"/>
      <c r="K97" s="43">
        <v>0.76821746026922566</v>
      </c>
      <c r="L97" s="43"/>
      <c r="M97" s="43">
        <v>0.52894758710270107</v>
      </c>
      <c r="N97" s="43"/>
      <c r="O97" s="43">
        <v>0.40873993596237485</v>
      </c>
      <c r="P97" s="43"/>
      <c r="Q97" s="43">
        <v>0.33162457023580355</v>
      </c>
    </row>
    <row r="98" spans="1:17">
      <c r="A98" s="3" t="s">
        <v>569</v>
      </c>
      <c r="B98" s="42" t="s">
        <v>523</v>
      </c>
      <c r="C98" s="31">
        <v>807068.59892917005</v>
      </c>
      <c r="D98" s="31">
        <v>3130298.1784515968</v>
      </c>
      <c r="E98" s="17">
        <v>3130298.1784515968</v>
      </c>
      <c r="F98" s="31">
        <v>2965050.4743957361</v>
      </c>
      <c r="G98" s="17">
        <v>2965050.4743957361</v>
      </c>
      <c r="H98" s="31">
        <v>1589855.9465569069</v>
      </c>
      <c r="I98" s="17">
        <v>350165.31839553994</v>
      </c>
      <c r="J98" s="17"/>
      <c r="K98" s="31">
        <v>-33031.741118200531</v>
      </c>
      <c r="L98" s="31"/>
      <c r="M98" s="31">
        <v>-329589.93861475505</v>
      </c>
      <c r="N98" s="31"/>
      <c r="O98" s="31">
        <v>-879071.58090690745</v>
      </c>
      <c r="P98" s="31"/>
      <c r="Q98" s="31">
        <v>-1488602.8530497947</v>
      </c>
    </row>
    <row r="99" spans="1:17">
      <c r="A99" s="3" t="s">
        <v>520</v>
      </c>
      <c r="B99" s="42" t="s">
        <v>523</v>
      </c>
      <c r="C99" s="31">
        <v>-1120118.3599466584</v>
      </c>
      <c r="D99" s="31">
        <v>-580846.89823712106</v>
      </c>
      <c r="E99" s="17">
        <v>-1700965.2581837792</v>
      </c>
      <c r="F99" s="31">
        <v>310659.74518840719</v>
      </c>
      <c r="G99" s="17">
        <v>-1390305.5129953718</v>
      </c>
      <c r="H99" s="31">
        <v>1451219.5350625666</v>
      </c>
      <c r="I99" s="17">
        <v>1236474.7180439699</v>
      </c>
      <c r="J99" s="17"/>
      <c r="K99" s="31">
        <v>612428.07243365655</v>
      </c>
      <c r="L99" s="31"/>
      <c r="M99" s="31">
        <v>559324.42307545268</v>
      </c>
      <c r="N99" s="31"/>
      <c r="O99" s="31">
        <v>809341.90712488594</v>
      </c>
      <c r="P99" s="31"/>
      <c r="Q99" s="31">
        <v>849201.88986988203</v>
      </c>
    </row>
  </sheetData>
  <sheetProtection formatCells="0" formatColumns="0" formatRows="0"/>
  <pageMargins left="0.7" right="0.7" top="0.75" bottom="0.75" header="0.3" footer="0.3"/>
  <pageSetup paperSize="9" scale="44" fitToHeight="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workbookViewId="0">
      <selection activeCell="M38" sqref="M38"/>
    </sheetView>
  </sheetViews>
  <sheetFormatPr defaultRowHeight="15"/>
  <cols>
    <col min="1" max="1" width="85.42578125" bestFit="1" customWidth="1"/>
  </cols>
  <sheetData>
    <row r="1" spans="1:9">
      <c r="A1" s="1"/>
      <c r="B1" s="2" t="s">
        <v>534</v>
      </c>
      <c r="C1" s="2" t="s">
        <v>74</v>
      </c>
      <c r="D1" s="2" t="s">
        <v>75</v>
      </c>
      <c r="E1" s="2" t="s">
        <v>76</v>
      </c>
      <c r="F1" s="2" t="s">
        <v>77</v>
      </c>
      <c r="G1" s="2" t="s">
        <v>78</v>
      </c>
      <c r="H1" s="2" t="s">
        <v>79</v>
      </c>
      <c r="I1" s="2" t="s">
        <v>80</v>
      </c>
    </row>
    <row r="2" spans="1:9">
      <c r="A2" s="7" t="s">
        <v>458</v>
      </c>
      <c r="B2" s="47" t="s">
        <v>521</v>
      </c>
      <c r="C2" s="16"/>
      <c r="D2" s="16"/>
      <c r="E2" s="16"/>
      <c r="F2" s="16"/>
      <c r="G2" s="16"/>
      <c r="H2" s="16"/>
      <c r="I2" s="16"/>
    </row>
    <row r="3" spans="1:9">
      <c r="A3" s="7" t="s">
        <v>459</v>
      </c>
      <c r="B3" s="47" t="s">
        <v>522</v>
      </c>
      <c r="C3" s="16">
        <v>1091</v>
      </c>
      <c r="D3" s="16">
        <v>1097</v>
      </c>
      <c r="E3" s="16">
        <v>1094</v>
      </c>
      <c r="F3" s="16">
        <v>1096</v>
      </c>
      <c r="G3" s="16">
        <v>1094.6666666666667</v>
      </c>
      <c r="H3" s="16">
        <v>1116</v>
      </c>
      <c r="I3" s="16">
        <v>1100</v>
      </c>
    </row>
    <row r="4" spans="1:9">
      <c r="A4" s="7" t="s">
        <v>460</v>
      </c>
      <c r="B4" s="47" t="s">
        <v>522</v>
      </c>
      <c r="C4" s="16">
        <v>1126.5</v>
      </c>
      <c r="D4" s="16">
        <v>1127.5</v>
      </c>
      <c r="E4" s="16">
        <v>1127.5</v>
      </c>
      <c r="F4" s="16">
        <v>1136.5</v>
      </c>
      <c r="G4" s="16">
        <v>1136.5</v>
      </c>
      <c r="H4" s="16">
        <v>1136.5</v>
      </c>
      <c r="I4" s="16">
        <v>1136.5</v>
      </c>
    </row>
    <row r="5" spans="1:9">
      <c r="A5" s="7" t="s">
        <v>535</v>
      </c>
      <c r="B5" s="47" t="s">
        <v>522</v>
      </c>
      <c r="C5" s="16">
        <v>1085.5</v>
      </c>
      <c r="D5" s="16">
        <v>1086.5</v>
      </c>
      <c r="E5" s="16">
        <v>1086.5</v>
      </c>
      <c r="F5" s="16">
        <v>1095.5</v>
      </c>
      <c r="G5" s="16">
        <v>1095.5</v>
      </c>
      <c r="H5" s="16">
        <v>1095.5</v>
      </c>
      <c r="I5" s="16">
        <v>1095.5</v>
      </c>
    </row>
    <row r="6" spans="1:9">
      <c r="A6" s="7" t="s">
        <v>536</v>
      </c>
      <c r="B6" s="47" t="s">
        <v>522</v>
      </c>
      <c r="C6" s="16">
        <v>25</v>
      </c>
      <c r="D6" s="16">
        <v>25</v>
      </c>
      <c r="E6" s="16">
        <v>25</v>
      </c>
      <c r="F6" s="16">
        <v>25</v>
      </c>
      <c r="G6" s="16">
        <v>25</v>
      </c>
      <c r="H6" s="16">
        <v>25</v>
      </c>
      <c r="I6" s="16">
        <v>25</v>
      </c>
    </row>
    <row r="7" spans="1:9">
      <c r="A7" s="3" t="s">
        <v>461</v>
      </c>
      <c r="B7" s="47" t="s">
        <v>521</v>
      </c>
      <c r="C7" s="16"/>
      <c r="D7" s="16"/>
      <c r="E7" s="16"/>
      <c r="F7" s="16"/>
      <c r="G7" s="16"/>
      <c r="H7" s="16"/>
      <c r="I7" s="16"/>
    </row>
    <row r="8" spans="1:9">
      <c r="A8" s="6" t="s">
        <v>462</v>
      </c>
      <c r="B8" s="47" t="s">
        <v>523</v>
      </c>
      <c r="C8" s="16">
        <v>147246.93346</v>
      </c>
      <c r="D8" s="16">
        <v>156726.26900999999</v>
      </c>
      <c r="E8" s="16">
        <v>156726.26900999999</v>
      </c>
      <c r="F8" s="16">
        <v>166320.46307</v>
      </c>
      <c r="G8" s="16">
        <v>166320.46307</v>
      </c>
      <c r="H8" s="16">
        <v>170326.66650000002</v>
      </c>
      <c r="I8" s="16">
        <v>170326.66650000002</v>
      </c>
    </row>
    <row r="9" spans="1:9">
      <c r="A9" s="6" t="s">
        <v>463</v>
      </c>
      <c r="B9" s="42" t="s">
        <v>523</v>
      </c>
      <c r="C9" s="17">
        <v>150834.57861999999</v>
      </c>
      <c r="D9" s="17">
        <v>151077.92277</v>
      </c>
      <c r="E9" s="17">
        <v>151077.92277</v>
      </c>
      <c r="F9" s="17">
        <v>144139.67421999999</v>
      </c>
      <c r="G9" s="17">
        <v>144139.67421999999</v>
      </c>
      <c r="H9" s="17">
        <v>214230.67155</v>
      </c>
      <c r="I9" s="17">
        <v>214230.67155</v>
      </c>
    </row>
    <row r="10" spans="1:9">
      <c r="A10" s="6" t="s">
        <v>464</v>
      </c>
      <c r="B10" s="47" t="s">
        <v>523</v>
      </c>
      <c r="C10" s="16">
        <v>57341.64026</v>
      </c>
      <c r="D10" s="16">
        <v>56645.334920000001</v>
      </c>
      <c r="E10" s="16">
        <v>56645.334920000001</v>
      </c>
      <c r="F10" s="16">
        <v>55961.497430000003</v>
      </c>
      <c r="G10" s="16">
        <v>55961.497430000003</v>
      </c>
      <c r="H10" s="16">
        <v>99096.670530000003</v>
      </c>
      <c r="I10" s="16">
        <v>99096.670530000003</v>
      </c>
    </row>
    <row r="11" spans="1:9">
      <c r="A11" s="7" t="s">
        <v>465</v>
      </c>
      <c r="B11" s="47" t="s">
        <v>521</v>
      </c>
      <c r="C11" s="16"/>
      <c r="D11" s="16"/>
      <c r="E11" s="16"/>
      <c r="F11" s="16"/>
      <c r="G11" s="16"/>
      <c r="H11" s="16"/>
      <c r="I11" s="16"/>
    </row>
    <row r="12" spans="1:9">
      <c r="A12" s="3" t="s">
        <v>466</v>
      </c>
      <c r="B12" s="42" t="s">
        <v>524</v>
      </c>
      <c r="C12" s="17">
        <v>3389.1350000000002</v>
      </c>
      <c r="D12" s="17">
        <v>2825.8113333333322</v>
      </c>
      <c r="E12" s="17">
        <v>3107.4731666666662</v>
      </c>
      <c r="F12" s="17">
        <v>2724.7229999999931</v>
      </c>
      <c r="G12" s="17">
        <v>2979.8897777777752</v>
      </c>
      <c r="H12" s="17">
        <v>3205.8570000000027</v>
      </c>
      <c r="I12" s="17">
        <v>3036.3815833333319</v>
      </c>
    </row>
    <row r="13" spans="1:9">
      <c r="A13" s="3" t="s">
        <v>467</v>
      </c>
      <c r="B13" s="42" t="s">
        <v>525</v>
      </c>
      <c r="C13" s="17"/>
      <c r="D13" s="17"/>
      <c r="E13" s="17"/>
      <c r="F13" s="17"/>
      <c r="G13" s="17"/>
      <c r="H13" s="17"/>
      <c r="I13" s="17"/>
    </row>
    <row r="14" spans="1:9">
      <c r="A14" s="3" t="s">
        <v>468</v>
      </c>
      <c r="B14" s="47" t="s">
        <v>525</v>
      </c>
      <c r="C14" s="16">
        <v>4269.4961520000006</v>
      </c>
      <c r="D14" s="16">
        <v>3098.4813439999998</v>
      </c>
      <c r="E14" s="16">
        <v>7367.9774960000004</v>
      </c>
      <c r="F14" s="16">
        <v>2894.4756950000001</v>
      </c>
      <c r="G14" s="16">
        <v>10262.453191000001</v>
      </c>
      <c r="H14" s="16">
        <v>3990.0549940000001</v>
      </c>
      <c r="I14" s="16">
        <v>14252.508184999999</v>
      </c>
    </row>
    <row r="15" spans="1:9">
      <c r="A15" s="7" t="s">
        <v>469</v>
      </c>
      <c r="B15" s="47" t="s">
        <v>521</v>
      </c>
      <c r="C15" s="16"/>
      <c r="D15" s="16"/>
      <c r="E15" s="16"/>
      <c r="F15" s="16"/>
      <c r="G15" s="16"/>
      <c r="H15" s="16"/>
      <c r="I15" s="16"/>
    </row>
    <row r="16" spans="1:9">
      <c r="A16" s="6" t="s">
        <v>470</v>
      </c>
      <c r="B16" s="47" t="s">
        <v>526</v>
      </c>
      <c r="C16" s="16">
        <v>1312753</v>
      </c>
      <c r="D16" s="16">
        <v>1340011.5</v>
      </c>
      <c r="E16" s="16">
        <v>1326382.25</v>
      </c>
      <c r="F16" s="16">
        <v>1368219.5</v>
      </c>
      <c r="G16" s="16">
        <v>1340328</v>
      </c>
      <c r="H16" s="16">
        <v>1386254</v>
      </c>
      <c r="I16" s="16">
        <v>1351809.5</v>
      </c>
    </row>
    <row r="17" spans="1:9">
      <c r="A17" s="6" t="s">
        <v>471</v>
      </c>
      <c r="B17" s="47" t="s">
        <v>526</v>
      </c>
      <c r="C17" s="16">
        <v>48536.5</v>
      </c>
      <c r="D17" s="16">
        <v>48821.5</v>
      </c>
      <c r="E17" s="16">
        <v>48679</v>
      </c>
      <c r="F17" s="16">
        <v>49268.5</v>
      </c>
      <c r="G17" s="16">
        <v>48875.5</v>
      </c>
      <c r="H17" s="16">
        <v>49946</v>
      </c>
      <c r="I17" s="16">
        <v>49143.125</v>
      </c>
    </row>
    <row r="18" spans="1:9">
      <c r="A18" s="3" t="s">
        <v>472</v>
      </c>
      <c r="B18" s="47" t="s">
        <v>526</v>
      </c>
      <c r="C18" s="16">
        <v>1361289.5</v>
      </c>
      <c r="D18" s="16">
        <v>1388833</v>
      </c>
      <c r="E18" s="16">
        <v>1375061.25</v>
      </c>
      <c r="F18" s="16">
        <v>1417488</v>
      </c>
      <c r="G18" s="16">
        <v>1389203.5</v>
      </c>
      <c r="H18" s="16">
        <v>1436200</v>
      </c>
      <c r="I18" s="16">
        <v>1400952.625</v>
      </c>
    </row>
    <row r="19" spans="1:9">
      <c r="A19" s="3" t="s">
        <v>473</v>
      </c>
      <c r="B19" s="47" t="s">
        <v>526</v>
      </c>
      <c r="C19" s="16">
        <v>1465503</v>
      </c>
      <c r="D19" s="16">
        <v>1505283</v>
      </c>
      <c r="E19" s="16">
        <v>1485393</v>
      </c>
      <c r="F19" s="16">
        <v>1523695</v>
      </c>
      <c r="G19" s="16">
        <v>1498160.3333333333</v>
      </c>
      <c r="H19" s="16">
        <v>1533785</v>
      </c>
      <c r="I19" s="16">
        <v>1507066.5</v>
      </c>
    </row>
    <row r="20" spans="1:9">
      <c r="A20" s="3" t="s">
        <v>474</v>
      </c>
      <c r="B20" s="42" t="s">
        <v>525</v>
      </c>
      <c r="C20" s="17">
        <v>4310.0121559999998</v>
      </c>
      <c r="D20" s="17">
        <v>3147.1542719999998</v>
      </c>
      <c r="E20" s="17">
        <v>7457.1664279999995</v>
      </c>
      <c r="F20" s="17">
        <v>2950.6965539999997</v>
      </c>
      <c r="G20" s="17">
        <v>10407.862981999999</v>
      </c>
      <c r="H20" s="17">
        <v>4041.3221490000001</v>
      </c>
      <c r="I20" s="17">
        <v>14449.185130999998</v>
      </c>
    </row>
    <row r="21" spans="1:9">
      <c r="A21" s="3" t="s">
        <v>475</v>
      </c>
      <c r="B21" s="42" t="s">
        <v>527</v>
      </c>
      <c r="C21" s="44">
        <v>0.23905322693015627</v>
      </c>
      <c r="D21" s="44">
        <v>0.29075555372075518</v>
      </c>
      <c r="E21" s="44">
        <v>0.26087320375411638</v>
      </c>
      <c r="F21" s="44">
        <v>0.28528796017972374</v>
      </c>
      <c r="G21" s="44">
        <v>0.2677949453043636</v>
      </c>
      <c r="H21" s="44">
        <v>0.24922743915607604</v>
      </c>
      <c r="I21" s="44">
        <v>0.2626017615249005</v>
      </c>
    </row>
    <row r="22" spans="1:9">
      <c r="A22" s="3" t="s">
        <v>476</v>
      </c>
      <c r="B22" s="42" t="s">
        <v>527</v>
      </c>
      <c r="C22" s="44">
        <v>0.20604439265066427</v>
      </c>
      <c r="D22" s="44">
        <v>0.13801589196451061</v>
      </c>
      <c r="E22" s="44">
        <v>0.17733426681140449</v>
      </c>
      <c r="F22" s="44">
        <v>0.14424105637803922</v>
      </c>
      <c r="G22" s="44">
        <v>0.16795212735055587</v>
      </c>
      <c r="H22" s="44">
        <v>0.22822923909400028</v>
      </c>
      <c r="I22" s="44">
        <v>0.18481115604719153</v>
      </c>
    </row>
    <row r="23" spans="1:9">
      <c r="A23" s="3" t="s">
        <v>477</v>
      </c>
      <c r="B23" s="42" t="s">
        <v>527</v>
      </c>
      <c r="C23" s="44">
        <v>0.13122652965436324</v>
      </c>
      <c r="D23" s="44">
        <v>0.13323811791835799</v>
      </c>
      <c r="E23" s="44">
        <v>0.13207548195543639</v>
      </c>
      <c r="F23" s="44">
        <v>0.14456725291583475</v>
      </c>
      <c r="G23" s="44">
        <v>0.13561697991615626</v>
      </c>
      <c r="H23" s="44">
        <v>0.12022304683634862</v>
      </c>
      <c r="I23" s="44">
        <v>0.13131141928061715</v>
      </c>
    </row>
    <row r="24" spans="1:9">
      <c r="A24" s="3" t="s">
        <v>478</v>
      </c>
      <c r="B24" s="42" t="s">
        <v>527</v>
      </c>
      <c r="C24" s="44">
        <v>5.1305506573146656E-2</v>
      </c>
      <c r="D24" s="44">
        <v>4.5470558044508849E-2</v>
      </c>
      <c r="E24" s="44">
        <v>4.8842978297010592E-2</v>
      </c>
      <c r="F24" s="44">
        <v>3.8440895878038166E-2</v>
      </c>
      <c r="G24" s="44">
        <v>4.5893920570062328E-2</v>
      </c>
      <c r="H24" s="44">
        <v>5.2089303509765809E-2</v>
      </c>
      <c r="I24" s="44">
        <v>4.7626719898797042E-2</v>
      </c>
    </row>
    <row r="25" spans="1:9">
      <c r="A25" s="3" t="s">
        <v>479</v>
      </c>
      <c r="B25" s="42" t="s">
        <v>527</v>
      </c>
      <c r="C25" s="44">
        <v>0.10078374405401562</v>
      </c>
      <c r="D25" s="44">
        <v>8.8351950037484528E-2</v>
      </c>
      <c r="E25" s="44">
        <v>9.5537143481867329E-2</v>
      </c>
      <c r="F25" s="44">
        <v>9.4054123126887962E-2</v>
      </c>
      <c r="G25" s="44">
        <v>9.5116697607578099E-2</v>
      </c>
      <c r="H25" s="44">
        <v>8.1963485410823655E-2</v>
      </c>
      <c r="I25" s="44">
        <v>9.1437848779819891E-2</v>
      </c>
    </row>
    <row r="26" spans="1:9">
      <c r="A26" s="3" t="s">
        <v>480</v>
      </c>
      <c r="B26" s="42" t="s">
        <v>527</v>
      </c>
      <c r="C26" s="44">
        <v>5.5977802444044891E-2</v>
      </c>
      <c r="D26" s="44">
        <v>6.7717383572863513E-2</v>
      </c>
      <c r="E26" s="44">
        <v>6.093226782412909E-2</v>
      </c>
      <c r="F26" s="44">
        <v>7.0861207573701609E-2</v>
      </c>
      <c r="G26" s="44">
        <v>6.3747186540354106E-2</v>
      </c>
      <c r="H26" s="44">
        <v>5.8769368351090097E-2</v>
      </c>
      <c r="I26" s="44">
        <v>6.2354930387527339E-2</v>
      </c>
    </row>
    <row r="27" spans="1:9">
      <c r="A27" s="3" t="s">
        <v>481</v>
      </c>
      <c r="B27" s="42" t="s">
        <v>527</v>
      </c>
      <c r="C27" s="44">
        <v>0.19979485250435569</v>
      </c>
      <c r="D27" s="44">
        <v>0.21295827915486437</v>
      </c>
      <c r="E27" s="44">
        <v>0.20535022461751609</v>
      </c>
      <c r="F27" s="44">
        <v>0.20936679346526937</v>
      </c>
      <c r="G27" s="44">
        <v>0.20648894789610522</v>
      </c>
      <c r="H27" s="44">
        <v>0.20146878421990408</v>
      </c>
      <c r="I27" s="44">
        <v>0.2050848480474079</v>
      </c>
    </row>
    <row r="28" spans="1:9">
      <c r="A28" s="3" t="s">
        <v>482</v>
      </c>
      <c r="B28" s="42" t="s">
        <v>527</v>
      </c>
      <c r="C28" s="44">
        <v>1.5813945189253432E-2</v>
      </c>
      <c r="D28" s="44">
        <v>2.3492265586655046E-2</v>
      </c>
      <c r="E28" s="44">
        <v>1.9054433258519736E-2</v>
      </c>
      <c r="F28" s="44">
        <v>1.3180710482505279E-2</v>
      </c>
      <c r="G28" s="44">
        <v>1.738919481482467E-2</v>
      </c>
      <c r="H28" s="44">
        <v>8.0293334219914466E-3</v>
      </c>
      <c r="I28" s="44">
        <v>1.4771316033738765E-2</v>
      </c>
    </row>
    <row r="29" spans="1:9">
      <c r="A29" s="3" t="s">
        <v>483</v>
      </c>
      <c r="B29" s="42" t="s">
        <v>523</v>
      </c>
      <c r="C29" s="17">
        <v>9596751.7305299994</v>
      </c>
      <c r="D29" s="17">
        <v>7015974.8229700001</v>
      </c>
      <c r="E29" s="17">
        <v>16612726.5535</v>
      </c>
      <c r="F29" s="17">
        <v>6999668.0937200002</v>
      </c>
      <c r="G29" s="17">
        <v>23612394.647220001</v>
      </c>
      <c r="H29" s="17">
        <v>9873400.920739999</v>
      </c>
      <c r="I29" s="17">
        <v>33485795.567960002</v>
      </c>
    </row>
    <row r="30" spans="1:9">
      <c r="A30" s="3" t="s">
        <v>484</v>
      </c>
      <c r="B30" s="42" t="s">
        <v>527</v>
      </c>
      <c r="C30" s="44">
        <v>0.17518900120459299</v>
      </c>
      <c r="D30" s="44">
        <v>0.21372377587940666</v>
      </c>
      <c r="E30" s="44">
        <v>0.19146321170559921</v>
      </c>
      <c r="F30" s="44">
        <v>0.21780326337441691</v>
      </c>
      <c r="G30" s="44">
        <v>0.19927146758170819</v>
      </c>
      <c r="H30" s="44">
        <v>0.18381518177061698</v>
      </c>
      <c r="I30" s="44">
        <v>0.19471412904547028</v>
      </c>
    </row>
    <row r="31" spans="1:9">
      <c r="A31" s="3" t="s">
        <v>485</v>
      </c>
      <c r="B31" s="42" t="s">
        <v>527</v>
      </c>
      <c r="C31" s="44">
        <v>0.15092593513930669</v>
      </c>
      <c r="D31" s="44">
        <v>8.8956951171868359E-2</v>
      </c>
      <c r="E31" s="44">
        <v>0.1247548650310721</v>
      </c>
      <c r="F31" s="44">
        <v>8.5149067124302105E-2</v>
      </c>
      <c r="G31" s="44">
        <v>0.11301410582065548</v>
      </c>
      <c r="H31" s="44">
        <v>0.16987125767443215</v>
      </c>
      <c r="I31" s="44">
        <v>0.12977863077645102</v>
      </c>
    </row>
    <row r="32" spans="1:9">
      <c r="A32" s="3" t="s">
        <v>486</v>
      </c>
      <c r="B32" s="42" t="s">
        <v>527</v>
      </c>
      <c r="C32" s="44">
        <v>0.12539808081432352</v>
      </c>
      <c r="D32" s="44">
        <v>0.13239969309450472</v>
      </c>
      <c r="E32" s="44">
        <v>0.12835503886210403</v>
      </c>
      <c r="F32" s="44">
        <v>0.13852930851106554</v>
      </c>
      <c r="G32" s="44">
        <v>0.13137110359008894</v>
      </c>
      <c r="H32" s="44">
        <v>0.11582640700407094</v>
      </c>
      <c r="I32" s="44">
        <v>0.12678769683561822</v>
      </c>
    </row>
    <row r="33" spans="1:9">
      <c r="A33" s="3" t="s">
        <v>487</v>
      </c>
      <c r="B33" s="42" t="s">
        <v>527</v>
      </c>
      <c r="C33" s="44">
        <v>7.8367500607256543E-2</v>
      </c>
      <c r="D33" s="44">
        <v>6.7467317917144692E-2</v>
      </c>
      <c r="E33" s="44">
        <v>7.3764077618663118E-2</v>
      </c>
      <c r="F33" s="44">
        <v>5.8718792898016695E-2</v>
      </c>
      <c r="G33" s="44">
        <v>6.9304047156126328E-2</v>
      </c>
      <c r="H33" s="44">
        <v>7.8824182815790109E-2</v>
      </c>
      <c r="I33" s="44">
        <v>7.2111091593727555E-2</v>
      </c>
    </row>
    <row r="34" spans="1:9">
      <c r="A34" s="3" t="s">
        <v>488</v>
      </c>
      <c r="B34" s="42" t="s">
        <v>527</v>
      </c>
      <c r="C34" s="44">
        <v>0.10371303949894223</v>
      </c>
      <c r="D34" s="44">
        <v>9.7116114074304108E-2</v>
      </c>
      <c r="E34" s="44">
        <v>0.10092699095120876</v>
      </c>
      <c r="F34" s="44">
        <v>9.8218107280945183E-2</v>
      </c>
      <c r="G34" s="44">
        <v>0.10012396834890037</v>
      </c>
      <c r="H34" s="44">
        <v>8.8471925098786625E-2</v>
      </c>
      <c r="I34" s="44">
        <v>9.6688323694118658E-2</v>
      </c>
    </row>
    <row r="35" spans="1:9">
      <c r="A35" s="3" t="s">
        <v>489</v>
      </c>
      <c r="B35" s="42" t="s">
        <v>527</v>
      </c>
      <c r="C35" s="44">
        <v>7.4882658248189585E-2</v>
      </c>
      <c r="D35" s="44">
        <v>9.0074541100259919E-2</v>
      </c>
      <c r="E35" s="44">
        <v>8.1298574820365968E-2</v>
      </c>
      <c r="F35" s="44">
        <v>9.2702256704452909E-2</v>
      </c>
      <c r="G35" s="44">
        <v>8.4679087022857633E-2</v>
      </c>
      <c r="H35" s="44">
        <v>7.4346098589804246E-2</v>
      </c>
      <c r="I35" s="44">
        <v>8.1632370175355823E-2</v>
      </c>
    </row>
    <row r="36" spans="1:9">
      <c r="A36" s="3" t="s">
        <v>490</v>
      </c>
      <c r="B36" s="42" t="s">
        <v>527</v>
      </c>
      <c r="C36" s="44">
        <v>0.28657897560595885</v>
      </c>
      <c r="D36" s="44">
        <v>0.30238158401228793</v>
      </c>
      <c r="E36" s="44">
        <v>0.29325281703463751</v>
      </c>
      <c r="F36" s="44">
        <v>0.3046380038680872</v>
      </c>
      <c r="G36" s="44">
        <v>0.296627846556623</v>
      </c>
      <c r="H36" s="44">
        <v>0.28672796150749458</v>
      </c>
      <c r="I36" s="44">
        <v>0.29370883171760243</v>
      </c>
    </row>
    <row r="37" spans="1:9">
      <c r="A37" s="3" t="s">
        <v>491</v>
      </c>
      <c r="B37" s="42" t="s">
        <v>527</v>
      </c>
      <c r="C37" s="44">
        <v>4.9448088814296387E-3</v>
      </c>
      <c r="D37" s="44">
        <v>7.8800227502236579E-3</v>
      </c>
      <c r="E37" s="44">
        <v>6.1844239763492953E-3</v>
      </c>
      <c r="F37" s="44">
        <v>4.2412002387134237E-3</v>
      </c>
      <c r="G37" s="44">
        <v>5.6083739230400878E-3</v>
      </c>
      <c r="H37" s="44">
        <v>2.1169855390044704E-3</v>
      </c>
      <c r="I37" s="44">
        <v>4.5789261616561022E-3</v>
      </c>
    </row>
    <row r="38" spans="1:9">
      <c r="A38" s="3" t="s">
        <v>537</v>
      </c>
      <c r="B38" s="42" t="s">
        <v>527</v>
      </c>
      <c r="C38" s="44">
        <v>0.9333386254367384</v>
      </c>
      <c r="D38" s="44">
        <v>1.0795151994284422</v>
      </c>
      <c r="E38" s="44">
        <v>0.99507269175818391</v>
      </c>
      <c r="F38" s="44">
        <v>0.987442870283045</v>
      </c>
      <c r="G38" s="44">
        <v>0.99281090430552499</v>
      </c>
      <c r="H38" s="44">
        <v>1.0412973423025629</v>
      </c>
      <c r="I38" s="44">
        <v>1.0071072957587837</v>
      </c>
    </row>
    <row r="39" spans="1:9">
      <c r="A39" s="3" t="s">
        <v>492</v>
      </c>
      <c r="B39" s="47" t="s">
        <v>528</v>
      </c>
      <c r="C39" s="16">
        <v>2286.2159999999999</v>
      </c>
      <c r="D39" s="16">
        <v>1655.93</v>
      </c>
      <c r="E39" s="16">
        <v>2021.4192588665128</v>
      </c>
      <c r="F39" s="16">
        <v>1589.7819999999999</v>
      </c>
      <c r="G39" s="16">
        <v>1898.5231864121408</v>
      </c>
      <c r="H39" s="16">
        <v>2147.9409999999998</v>
      </c>
      <c r="I39" s="16">
        <v>1968.7607382892156</v>
      </c>
    </row>
    <row r="40" spans="1:9">
      <c r="A40" s="3" t="s">
        <v>493</v>
      </c>
      <c r="B40" s="47" t="s">
        <v>527</v>
      </c>
      <c r="C40" s="49">
        <v>0.58730000000000004</v>
      </c>
      <c r="D40" s="49">
        <v>0.50600000000000001</v>
      </c>
      <c r="E40" s="49">
        <v>0.54665000000000008</v>
      </c>
      <c r="F40" s="49">
        <v>0.50149999999999995</v>
      </c>
      <c r="G40" s="49">
        <v>0.53160000000000007</v>
      </c>
      <c r="H40" s="49">
        <v>0.55069999999999997</v>
      </c>
      <c r="I40" s="49">
        <v>0.53637500000000005</v>
      </c>
    </row>
    <row r="41" spans="1:9">
      <c r="A41" s="6" t="s">
        <v>494</v>
      </c>
      <c r="B41" s="47" t="s">
        <v>529</v>
      </c>
      <c r="C41" s="16">
        <v>88.249999992658999</v>
      </c>
      <c r="D41" s="16">
        <v>88.249999983607495</v>
      </c>
      <c r="E41" s="16">
        <v>88.249999988391878</v>
      </c>
      <c r="F41" s="16">
        <v>209.71054489400098</v>
      </c>
      <c r="G41" s="16">
        <v>127.6042737679449</v>
      </c>
      <c r="H41" s="16">
        <v>209.65391274971199</v>
      </c>
      <c r="I41" s="16">
        <v>150.44272961290056</v>
      </c>
    </row>
    <row r="42" spans="1:9">
      <c r="A42" s="6" t="s">
        <v>495</v>
      </c>
      <c r="B42" s="47" t="s">
        <v>529</v>
      </c>
      <c r="C42" s="16">
        <v>226.658347586996</v>
      </c>
      <c r="D42" s="16">
        <v>218.015792530293</v>
      </c>
      <c r="E42" s="16">
        <v>224.05572221448489</v>
      </c>
      <c r="F42" s="16">
        <v>174.37306337340499</v>
      </c>
      <c r="G42" s="16">
        <v>212.95913361848568</v>
      </c>
      <c r="H42" s="16">
        <v>174.021970600803</v>
      </c>
      <c r="I42" s="16">
        <v>197.93161860185518</v>
      </c>
    </row>
    <row r="43" spans="1:9">
      <c r="A43" s="6" t="s">
        <v>496</v>
      </c>
      <c r="B43" s="47" t="s">
        <v>529</v>
      </c>
      <c r="C43" s="16">
        <v>79.898988077879096</v>
      </c>
      <c r="D43" s="16">
        <v>80.161608450169197</v>
      </c>
      <c r="E43" s="16">
        <v>80.013394281310326</v>
      </c>
      <c r="F43" s="16">
        <v>91.875870248027681</v>
      </c>
      <c r="G43" s="16">
        <v>83.721521092919573</v>
      </c>
      <c r="H43" s="16">
        <v>94.479981116560396</v>
      </c>
      <c r="I43" s="16">
        <v>86.619443367893865</v>
      </c>
    </row>
    <row r="44" spans="1:9">
      <c r="A44" s="6" t="s">
        <v>497</v>
      </c>
      <c r="B44" s="47" t="s">
        <v>529</v>
      </c>
      <c r="C44" s="16">
        <v>201.41829885060801</v>
      </c>
      <c r="D44" s="16">
        <v>192.73617747764101</v>
      </c>
      <c r="E44" s="16">
        <v>198.06461988032868</v>
      </c>
      <c r="F44" s="16">
        <v>242.96869368096901</v>
      </c>
      <c r="G44" s="16">
        <v>209.34286889693527</v>
      </c>
      <c r="H44" s="16">
        <v>251.97185737147001</v>
      </c>
      <c r="I44" s="16">
        <v>223.08229478113574</v>
      </c>
    </row>
    <row r="45" spans="1:9">
      <c r="A45" s="6" t="s">
        <v>498</v>
      </c>
      <c r="B45" s="47" t="s">
        <v>529</v>
      </c>
      <c r="C45" s="16">
        <v>143.53010300343701</v>
      </c>
      <c r="D45" s="16">
        <v>147.53111879688899</v>
      </c>
      <c r="E45" s="16">
        <v>145.1560311236718</v>
      </c>
      <c r="F45" s="16">
        <v>170.84830341020799</v>
      </c>
      <c r="G45" s="16">
        <v>152.62728401115024</v>
      </c>
      <c r="H45" s="16">
        <v>175.92986940172</v>
      </c>
      <c r="I45" s="16">
        <v>158.91425860728862</v>
      </c>
    </row>
    <row r="46" spans="1:9">
      <c r="A46" s="6" t="s">
        <v>499</v>
      </c>
      <c r="B46" s="47" t="s">
        <v>529</v>
      </c>
      <c r="C46" s="16">
        <v>161.11467399396699</v>
      </c>
      <c r="D46" s="16">
        <v>158.20991352307999</v>
      </c>
      <c r="E46" s="16">
        <v>159.75549530336559</v>
      </c>
      <c r="F46" s="16">
        <v>184.64147602596904</v>
      </c>
      <c r="G46" s="16">
        <v>167.83168133354505</v>
      </c>
      <c r="H46" s="16">
        <v>192.712895139208</v>
      </c>
      <c r="I46" s="16">
        <v>174.51317392208131</v>
      </c>
    </row>
    <row r="47" spans="1:9">
      <c r="A47" s="6" t="s">
        <v>500</v>
      </c>
      <c r="B47" s="47" t="s">
        <v>529</v>
      </c>
      <c r="C47" s="16">
        <v>187.83695129563</v>
      </c>
      <c r="D47" s="16">
        <v>183.70091989705699</v>
      </c>
      <c r="E47" s="16">
        <v>186.0358253709621</v>
      </c>
      <c r="F47" s="16">
        <v>229.786040959058</v>
      </c>
      <c r="G47" s="16">
        <v>199.35538215581255</v>
      </c>
      <c r="H47" s="16">
        <v>233.15469123416099</v>
      </c>
      <c r="I47" s="16">
        <v>209.08435552799673</v>
      </c>
    </row>
    <row r="48" spans="1:9">
      <c r="A48" s="3" t="s">
        <v>501</v>
      </c>
      <c r="B48" s="47" t="s">
        <v>529</v>
      </c>
      <c r="C48" s="16">
        <v>152.03432870337872</v>
      </c>
      <c r="D48" s="16">
        <v>141.38349898822489</v>
      </c>
      <c r="E48" s="16">
        <v>147.67051584438266</v>
      </c>
      <c r="F48" s="16">
        <v>187.33348520749487</v>
      </c>
      <c r="G48" s="16">
        <v>159.17440398960434</v>
      </c>
      <c r="H48" s="16">
        <v>190.70216330499892</v>
      </c>
      <c r="I48" s="16">
        <v>168.62558881581862</v>
      </c>
    </row>
    <row r="49" spans="1:9">
      <c r="A49" s="7" t="s">
        <v>502</v>
      </c>
      <c r="B49" s="47" t="s">
        <v>521</v>
      </c>
      <c r="C49" s="16"/>
      <c r="D49" s="16"/>
      <c r="E49" s="16"/>
      <c r="F49" s="16"/>
      <c r="G49" s="16"/>
      <c r="H49" s="16"/>
      <c r="I49" s="16"/>
    </row>
    <row r="50" spans="1:9">
      <c r="A50" s="3" t="s">
        <v>503</v>
      </c>
      <c r="B50" s="47" t="s">
        <v>521</v>
      </c>
      <c r="C50" s="16"/>
      <c r="D50" s="16"/>
      <c r="E50" s="16"/>
      <c r="F50" s="16"/>
      <c r="G50" s="16"/>
      <c r="H50" s="16"/>
      <c r="I50" s="16"/>
    </row>
    <row r="51" spans="1:9">
      <c r="A51" s="6" t="s">
        <v>504</v>
      </c>
      <c r="B51" s="42" t="s">
        <v>530</v>
      </c>
      <c r="C51" s="17">
        <v>2.156334425607592</v>
      </c>
      <c r="D51" s="17">
        <v>2.1861238842726807</v>
      </c>
      <c r="E51" s="17">
        <v>2.1689064961123328</v>
      </c>
      <c r="F51" s="17">
        <v>2.3055272970912184</v>
      </c>
      <c r="G51" s="17">
        <v>2.2076393779104797</v>
      </c>
      <c r="H51" s="17">
        <v>2.3655558787971294</v>
      </c>
      <c r="I51" s="17">
        <v>2.2518073671043193</v>
      </c>
    </row>
    <row r="52" spans="1:9">
      <c r="A52" s="6" t="s">
        <v>505</v>
      </c>
      <c r="B52" s="42" t="s">
        <v>530</v>
      </c>
      <c r="C52" s="17">
        <v>2.230377410991228</v>
      </c>
      <c r="D52" s="17">
        <v>2.2362477881700746</v>
      </c>
      <c r="E52" s="17">
        <v>2.2328548912506583</v>
      </c>
      <c r="F52" s="17">
        <v>2.3818951853054564</v>
      </c>
      <c r="G52" s="17">
        <v>2.2751087797612208</v>
      </c>
      <c r="H52" s="17">
        <v>2.4550593283722906</v>
      </c>
      <c r="I52" s="17">
        <v>2.3254395168396989</v>
      </c>
    </row>
    <row r="53" spans="1:9">
      <c r="A53" s="6" t="s">
        <v>506</v>
      </c>
      <c r="B53" s="42" t="s">
        <v>530</v>
      </c>
      <c r="C53" s="17">
        <v>0.13976138329944879</v>
      </c>
      <c r="D53" s="17">
        <v>0.14860848082696126</v>
      </c>
      <c r="E53" s="17">
        <v>0.14349513137217082</v>
      </c>
      <c r="F53" s="17">
        <v>0.17981788351660194</v>
      </c>
      <c r="G53" s="17">
        <v>0.15379286682177526</v>
      </c>
      <c r="H53" s="17">
        <v>0.1847997048576783</v>
      </c>
      <c r="I53" s="17">
        <v>0.16246523278489863</v>
      </c>
    </row>
    <row r="54" spans="1:9">
      <c r="A54" s="6" t="s">
        <v>507</v>
      </c>
      <c r="B54" s="42" t="s">
        <v>530</v>
      </c>
      <c r="C54" s="17">
        <v>7.4121805875945926E-2</v>
      </c>
      <c r="D54" s="17">
        <v>4.3013051175903663E-2</v>
      </c>
      <c r="E54" s="17">
        <v>6.0992951746684419E-2</v>
      </c>
      <c r="F54" s="17">
        <v>5.3479235174518983E-2</v>
      </c>
      <c r="G54" s="17">
        <v>5.8862764441608956E-2</v>
      </c>
      <c r="H54" s="17">
        <v>0.1529647170055389</v>
      </c>
      <c r="I54" s="17">
        <v>8.5182332065173477E-2</v>
      </c>
    </row>
    <row r="55" spans="1:9">
      <c r="A55" s="3" t="s">
        <v>508</v>
      </c>
      <c r="B55" s="47" t="s">
        <v>521</v>
      </c>
      <c r="C55" s="16"/>
      <c r="D55" s="16"/>
      <c r="E55" s="16"/>
      <c r="F55" s="16"/>
      <c r="G55" s="16"/>
      <c r="H55" s="16"/>
      <c r="I55" s="16"/>
    </row>
    <row r="56" spans="1:9">
      <c r="A56" s="7" t="s">
        <v>509</v>
      </c>
      <c r="B56" s="42" t="s">
        <v>531</v>
      </c>
      <c r="C56" s="17">
        <v>1316.8384222425909</v>
      </c>
      <c r="D56" s="17">
        <v>956.29117958067457</v>
      </c>
      <c r="E56" s="17">
        <v>1136.0704491163924</v>
      </c>
      <c r="F56" s="17">
        <v>897.41379379562022</v>
      </c>
      <c r="G56" s="17">
        <v>1056.4213339423466</v>
      </c>
      <c r="H56" s="17">
        <v>1207.0854686379928</v>
      </c>
      <c r="I56" s="17">
        <v>1094.6352371969697</v>
      </c>
    </row>
    <row r="57" spans="1:9">
      <c r="A57" s="7" t="s">
        <v>510</v>
      </c>
      <c r="B57" s="42" t="s">
        <v>532</v>
      </c>
      <c r="C57" s="17">
        <v>2937.0466708952031</v>
      </c>
      <c r="D57" s="17">
        <v>2138.5040351838347</v>
      </c>
      <c r="E57" s="17">
        <v>2536.6804591148689</v>
      </c>
      <c r="F57" s="17">
        <v>2137.5455946684915</v>
      </c>
      <c r="G57" s="17">
        <v>2403.4734519792933</v>
      </c>
      <c r="H57" s="17">
        <v>2963.466439922342</v>
      </c>
      <c r="I57" s="17">
        <v>2545.5080371030308</v>
      </c>
    </row>
    <row r="58" spans="1:9">
      <c r="A58" s="7" t="s">
        <v>511</v>
      </c>
      <c r="B58" s="42" t="s">
        <v>532</v>
      </c>
      <c r="C58" s="17">
        <v>97.50264805071761</v>
      </c>
      <c r="D58" s="17">
        <v>47.93304718322733</v>
      </c>
      <c r="E58" s="17">
        <v>72.649881985070493</v>
      </c>
      <c r="F58" s="17">
        <v>68.533596286499375</v>
      </c>
      <c r="G58" s="17">
        <v>71.276115503452075</v>
      </c>
      <c r="H58" s="17">
        <v>108.03831337514936</v>
      </c>
      <c r="I58" s="17">
        <v>80.600345690910416</v>
      </c>
    </row>
    <row r="59" spans="1:9">
      <c r="A59" s="7" t="s">
        <v>538</v>
      </c>
      <c r="B59" s="42" t="s">
        <v>532</v>
      </c>
      <c r="C59" s="17">
        <v>41.498466565841348</v>
      </c>
      <c r="D59" s="17">
        <v>-10.132448021877494</v>
      </c>
      <c r="E59" s="17">
        <v>15.612217341560005</v>
      </c>
      <c r="F59" s="17">
        <v>-4.6489309397780216</v>
      </c>
      <c r="G59" s="17">
        <v>8.8502750406018844</v>
      </c>
      <c r="H59" s="17">
        <v>55.684709587813579</v>
      </c>
      <c r="I59" s="17">
        <v>20.729190712121937</v>
      </c>
    </row>
    <row r="60" spans="1:9">
      <c r="A60" s="7" t="s">
        <v>512</v>
      </c>
      <c r="B60" s="42" t="s">
        <v>533</v>
      </c>
      <c r="C60" s="17">
        <v>38625.09142071494</v>
      </c>
      <c r="D60" s="17">
        <v>37781.587177149799</v>
      </c>
      <c r="E60" s="17">
        <v>38202.182757464965</v>
      </c>
      <c r="F60" s="17">
        <v>43456.83785279806</v>
      </c>
      <c r="G60" s="17">
        <v>39955.867892813643</v>
      </c>
      <c r="H60" s="17">
        <v>60255.767786738354</v>
      </c>
      <c r="I60" s="17">
        <v>45104.660684090908</v>
      </c>
    </row>
    <row r="61" spans="1:9">
      <c r="A61" s="7" t="s">
        <v>513</v>
      </c>
      <c r="B61" s="47" t="s">
        <v>521</v>
      </c>
      <c r="C61" s="16"/>
      <c r="D61" s="16"/>
      <c r="E61" s="16"/>
      <c r="F61" s="16"/>
      <c r="G61" s="16"/>
      <c r="H61" s="16"/>
      <c r="I61" s="16"/>
    </row>
    <row r="62" spans="1:9">
      <c r="A62" s="3" t="s">
        <v>514</v>
      </c>
      <c r="B62" s="42" t="s">
        <v>523</v>
      </c>
      <c r="C62" s="17">
        <v>9612953.7538399994</v>
      </c>
      <c r="D62" s="17">
        <v>7037816.7797900001</v>
      </c>
      <c r="E62" s="17">
        <v>16650770.533629999</v>
      </c>
      <c r="F62" s="17">
        <v>7028249.9152699998</v>
      </c>
      <c r="G62" s="17">
        <v>23679020.448899999</v>
      </c>
      <c r="H62" s="17">
        <v>9921685.6408600006</v>
      </c>
      <c r="I62" s="17">
        <v>33600706.089759998</v>
      </c>
    </row>
    <row r="63" spans="1:9">
      <c r="A63" s="3" t="s">
        <v>515</v>
      </c>
      <c r="B63" s="42" t="s">
        <v>523</v>
      </c>
      <c r="C63" s="17">
        <v>9293827.5867699999</v>
      </c>
      <c r="D63" s="17">
        <v>6880069.12151</v>
      </c>
      <c r="E63" s="17">
        <v>16173896.708279999</v>
      </c>
      <c r="F63" s="17">
        <v>6802911.4506799914</v>
      </c>
      <c r="G63" s="17">
        <v>22976808.158959989</v>
      </c>
      <c r="H63" s="17">
        <v>9559973.3676799983</v>
      </c>
      <c r="I63" s="17">
        <v>32536781.526639983</v>
      </c>
    </row>
    <row r="64" spans="1:9">
      <c r="A64" s="3" t="s">
        <v>516</v>
      </c>
      <c r="B64" s="42" t="s">
        <v>523</v>
      </c>
      <c r="C64" s="17">
        <v>319126.16707000043</v>
      </c>
      <c r="D64" s="17">
        <v>157747.65828000056</v>
      </c>
      <c r="E64" s="17">
        <v>476873.82535000099</v>
      </c>
      <c r="F64" s="17">
        <v>225338.46459000977</v>
      </c>
      <c r="G64" s="17">
        <v>702212.28994001076</v>
      </c>
      <c r="H64" s="17">
        <v>361712.27318000235</v>
      </c>
      <c r="I64" s="17">
        <v>1063924.5631200131</v>
      </c>
    </row>
    <row r="65" spans="1:9">
      <c r="A65" s="3" t="s">
        <v>517</v>
      </c>
      <c r="B65" s="42" t="s">
        <v>523</v>
      </c>
      <c r="C65" s="17">
        <v>608579.30826000019</v>
      </c>
      <c r="D65" s="17">
        <v>472178.54478000011</v>
      </c>
      <c r="E65" s="17">
        <v>1080757.8530400014</v>
      </c>
      <c r="F65" s="17">
        <v>534806.8153600099</v>
      </c>
      <c r="G65" s="17">
        <v>1615564.6684000103</v>
      </c>
      <c r="H65" s="17">
        <v>855182.57980999968</v>
      </c>
      <c r="I65" s="17">
        <v>2470747.2482100111</v>
      </c>
    </row>
    <row r="66" spans="1:9">
      <c r="A66" s="3" t="s">
        <v>518</v>
      </c>
      <c r="B66" s="42" t="s">
        <v>523</v>
      </c>
      <c r="C66" s="17">
        <v>319465.88434999913</v>
      </c>
      <c r="D66" s="17">
        <v>135368.70775999984</v>
      </c>
      <c r="E66" s="17">
        <v>454834.59210999898</v>
      </c>
      <c r="F66" s="17">
        <v>157800.99494000874</v>
      </c>
      <c r="G66" s="17">
        <v>612635.58705000766</v>
      </c>
      <c r="H66" s="17">
        <v>618179.69885000144</v>
      </c>
      <c r="I66" s="17">
        <v>1230815.2859000091</v>
      </c>
    </row>
    <row r="67" spans="1:9">
      <c r="A67" s="3" t="s">
        <v>539</v>
      </c>
      <c r="B67" s="42" t="s">
        <v>527</v>
      </c>
      <c r="C67" s="44">
        <v>3.3197514025543086E-2</v>
      </c>
      <c r="D67" s="44">
        <v>2.2414288864835659E-2</v>
      </c>
      <c r="E67" s="44">
        <v>2.8639745192983491E-2</v>
      </c>
      <c r="F67" s="44">
        <v>3.2061817281201943E-2</v>
      </c>
      <c r="G67" s="44">
        <v>2.9655461950185182E-2</v>
      </c>
      <c r="H67" s="44">
        <v>3.6456735908904442E-2</v>
      </c>
      <c r="I67" s="44">
        <v>3.1663756121013471E-2</v>
      </c>
    </row>
    <row r="68" spans="1:9">
      <c r="A68" s="3" t="s">
        <v>519</v>
      </c>
      <c r="B68" s="42" t="s">
        <v>527</v>
      </c>
      <c r="C68" s="44">
        <v>3.3232853556835744E-2</v>
      </c>
      <c r="D68" s="44">
        <v>1.9234474553064321E-2</v>
      </c>
      <c r="E68" s="44">
        <v>2.7316128775623779E-2</v>
      </c>
      <c r="F68" s="44">
        <v>2.2452388125408115E-2</v>
      </c>
      <c r="G68" s="44">
        <v>2.5872505510609812E-2</v>
      </c>
      <c r="H68" s="44">
        <v>6.2305914662744578E-2</v>
      </c>
      <c r="I68" s="44">
        <v>3.6630637541129135E-2</v>
      </c>
    </row>
    <row r="69" spans="1:9">
      <c r="A69" s="3" t="s">
        <v>540</v>
      </c>
      <c r="B69" s="42" t="s">
        <v>527</v>
      </c>
      <c r="C69" s="44">
        <v>1.4129318058535562E-2</v>
      </c>
      <c r="D69" s="44">
        <v>-4.7381009599107285E-3</v>
      </c>
      <c r="E69" s="44">
        <v>6.1545857246078283E-3</v>
      </c>
      <c r="F69" s="44">
        <v>-2.1748920590856525E-3</v>
      </c>
      <c r="G69" s="44">
        <v>3.6822853330514475E-3</v>
      </c>
      <c r="H69" s="44">
        <v>1.8790396556430316E-2</v>
      </c>
      <c r="I69" s="44">
        <v>8.1434395059750957E-3</v>
      </c>
    </row>
    <row r="70" spans="1:9">
      <c r="A70" s="3" t="s">
        <v>541</v>
      </c>
      <c r="B70" s="42" t="s">
        <v>523</v>
      </c>
      <c r="C70" s="17">
        <v>-353585.00126899593</v>
      </c>
      <c r="D70" s="17">
        <v>-236247.79459581897</v>
      </c>
      <c r="E70" s="17">
        <v>-589832.79586481676</v>
      </c>
      <c r="F70" s="17">
        <v>222433.40161000099</v>
      </c>
      <c r="G70" s="17">
        <v>-367399.39425481856</v>
      </c>
      <c r="H70" s="17">
        <v>1559727.2767987307</v>
      </c>
      <c r="I70" s="17">
        <v>1192327.882543914</v>
      </c>
    </row>
    <row r="71" spans="1:9">
      <c r="A71" s="3" t="s">
        <v>542</v>
      </c>
      <c r="B71" s="42" t="s">
        <v>523</v>
      </c>
      <c r="C71" s="17">
        <v>-36729.00708899583</v>
      </c>
      <c r="D71" s="17">
        <v>121257.80587298103</v>
      </c>
      <c r="E71" s="17">
        <v>84528.798783982871</v>
      </c>
      <c r="F71" s="17">
        <v>92467.216659001191</v>
      </c>
      <c r="G71" s="17">
        <v>176996.0154429822</v>
      </c>
      <c r="H71" s="17">
        <v>158431.08733599563</v>
      </c>
      <c r="I71" s="17">
        <v>335427.10277898016</v>
      </c>
    </row>
    <row r="72" spans="1:9">
      <c r="A72" s="3" t="s">
        <v>543</v>
      </c>
      <c r="B72" s="42" t="s">
        <v>523</v>
      </c>
      <c r="C72" s="17">
        <v>2929078.5281499992</v>
      </c>
      <c r="D72" s="17">
        <v>3303651.6927000005</v>
      </c>
      <c r="E72" s="17">
        <v>3303651.6927000005</v>
      </c>
      <c r="F72" s="17">
        <v>3215870.9868199998</v>
      </c>
      <c r="G72" s="17">
        <v>3215870.9868199998</v>
      </c>
      <c r="H72" s="17">
        <v>2130478.8818300008</v>
      </c>
      <c r="I72" s="17">
        <v>2130478.8818300008</v>
      </c>
    </row>
    <row r="73" spans="1:9">
      <c r="A73" s="3" t="s">
        <v>544</v>
      </c>
      <c r="B73" s="42" t="s">
        <v>523</v>
      </c>
      <c r="C73" s="17">
        <v>650728.73459999869</v>
      </c>
      <c r="D73" s="17">
        <v>374573.16455000127</v>
      </c>
      <c r="E73" s="17">
        <v>1025301.89915</v>
      </c>
      <c r="F73" s="17">
        <v>-87780.705880000722</v>
      </c>
      <c r="G73" s="17">
        <v>937521.19326999923</v>
      </c>
      <c r="H73" s="17">
        <v>-1085392.104989999</v>
      </c>
      <c r="I73" s="17">
        <v>-147870.91171999974</v>
      </c>
    </row>
    <row r="74" spans="1:9">
      <c r="A74" s="3" t="s">
        <v>545</v>
      </c>
      <c r="B74" s="42" t="s">
        <v>523</v>
      </c>
      <c r="C74" s="17">
        <v>5628603.6775500001</v>
      </c>
      <c r="D74" s="17">
        <v>5480092.8897899995</v>
      </c>
      <c r="E74" s="17">
        <v>5480092.8897899995</v>
      </c>
      <c r="F74" s="17">
        <v>5550049.4556399994</v>
      </c>
      <c r="G74" s="17">
        <v>5550049.4556399994</v>
      </c>
      <c r="H74" s="17">
        <v>5327644.6682099998</v>
      </c>
      <c r="I74" s="17">
        <v>5327644.6682099998</v>
      </c>
    </row>
    <row r="75" spans="1:9">
      <c r="A75" s="3" t="s">
        <v>546</v>
      </c>
      <c r="B75" s="42" t="s">
        <v>523</v>
      </c>
      <c r="C75" s="17"/>
      <c r="D75" s="17">
        <v>198762.60115</v>
      </c>
      <c r="E75" s="17">
        <v>198762.60115</v>
      </c>
      <c r="F75" s="17"/>
      <c r="G75" s="17">
        <v>198762.60115</v>
      </c>
      <c r="H75" s="17"/>
      <c r="I75" s="17">
        <v>198762.60115</v>
      </c>
    </row>
    <row r="76" spans="1:9">
      <c r="A76" s="3" t="s">
        <v>547</v>
      </c>
      <c r="B76" s="42" t="s">
        <v>523</v>
      </c>
      <c r="C76" s="17">
        <v>704367.81946100388</v>
      </c>
      <c r="D76" s="17">
        <v>472259.33204398584</v>
      </c>
      <c r="E76" s="17">
        <v>472259.33204398584</v>
      </c>
      <c r="F76" s="17">
        <v>456973.26268298551</v>
      </c>
      <c r="G76" s="17">
        <v>456973.26268298551</v>
      </c>
      <c r="H76" s="17">
        <v>643405.82433000021</v>
      </c>
      <c r="I76" s="17">
        <v>643405.82433000021</v>
      </c>
    </row>
    <row r="77" spans="1:9">
      <c r="A77" s="3" t="s">
        <v>548</v>
      </c>
      <c r="B77" s="42" t="s">
        <v>523</v>
      </c>
      <c r="C77" s="17">
        <v>135824.4856910035</v>
      </c>
      <c r="D77" s="17">
        <v>-232108.48741701804</v>
      </c>
      <c r="E77" s="17">
        <v>-96284.00172601454</v>
      </c>
      <c r="F77" s="17">
        <v>-15286.069361000322</v>
      </c>
      <c r="G77" s="17">
        <v>-111570.07108701486</v>
      </c>
      <c r="H77" s="17">
        <v>186432.56164701469</v>
      </c>
      <c r="I77" s="17">
        <v>74862.490559999831</v>
      </c>
    </row>
    <row r="78" spans="1:9">
      <c r="A78" s="3" t="s">
        <v>549</v>
      </c>
      <c r="B78" s="42" t="s">
        <v>527</v>
      </c>
      <c r="C78" s="44">
        <v>2.0693771478825857E-2</v>
      </c>
      <c r="D78" s="44">
        <v>-5.4277568484676925E-3</v>
      </c>
      <c r="E78" s="44">
        <v>1.6079809632375049E-2</v>
      </c>
      <c r="F78" s="44">
        <v>-2.5559278180688279E-3</v>
      </c>
      <c r="G78" s="44">
        <v>1.3622949783608567E-2</v>
      </c>
      <c r="H78" s="44">
        <v>3.1126917116823159E-2</v>
      </c>
      <c r="I78" s="44">
        <v>4.2874097843442489E-2</v>
      </c>
    </row>
    <row r="79" spans="1:9">
      <c r="A79" s="3" t="s">
        <v>550</v>
      </c>
      <c r="B79" s="42" t="s">
        <v>527</v>
      </c>
      <c r="C79" s="44">
        <v>0.19283175360652025</v>
      </c>
      <c r="D79" s="44">
        <v>-7.0609268996100052E-2</v>
      </c>
      <c r="E79" s="44">
        <v>0.21699644025334264</v>
      </c>
      <c r="F79" s="44">
        <v>-3.3449845473816395E-2</v>
      </c>
      <c r="G79" s="44">
        <v>0.1908052775676069</v>
      </c>
      <c r="H79" s="44">
        <v>0.28975865824743358</v>
      </c>
      <c r="I79" s="44">
        <v>0.42527640880944856</v>
      </c>
    </row>
    <row r="80" spans="1:9">
      <c r="A80" s="3" t="s">
        <v>551</v>
      </c>
      <c r="B80" s="42" t="s">
        <v>527</v>
      </c>
      <c r="C80" s="44"/>
      <c r="D80" s="44">
        <v>-5.9606333005315353</v>
      </c>
      <c r="E80" s="44">
        <v>1.9395523705963633</v>
      </c>
      <c r="F80" s="44"/>
      <c r="G80" s="44">
        <v>2.2795729817235095</v>
      </c>
      <c r="H80" s="44"/>
      <c r="I80" s="44">
        <v>0.7264042780786667</v>
      </c>
    </row>
    <row r="81" spans="1:9">
      <c r="A81" s="3" t="s">
        <v>552</v>
      </c>
      <c r="B81" s="42" t="s">
        <v>570</v>
      </c>
      <c r="C81" s="17">
        <v>1.0509716219771019</v>
      </c>
      <c r="D81" s="17">
        <v>1.0151795615452011</v>
      </c>
      <c r="E81" s="17">
        <v>1.0151795615452011</v>
      </c>
      <c r="F81" s="17">
        <v>1.0072903379756137</v>
      </c>
      <c r="G81" s="17">
        <v>1.0072903379756137</v>
      </c>
      <c r="H81" s="17">
        <v>1.019441169471762</v>
      </c>
      <c r="I81" s="17">
        <v>1.019441169471762</v>
      </c>
    </row>
    <row r="82" spans="1:9">
      <c r="A82" s="3" t="s">
        <v>553</v>
      </c>
      <c r="B82" s="42" t="s">
        <v>570</v>
      </c>
      <c r="C82" s="17">
        <v>1.0482338176613595</v>
      </c>
      <c r="D82" s="17">
        <v>1.0130265413633748</v>
      </c>
      <c r="E82" s="17">
        <v>1.0130265413633748</v>
      </c>
      <c r="F82" s="17">
        <v>1.0037413108673987</v>
      </c>
      <c r="G82" s="17">
        <v>1.0037413108673987</v>
      </c>
      <c r="H82" s="17">
        <v>1.0135804012327851</v>
      </c>
      <c r="I82" s="17">
        <v>1.0135804012327851</v>
      </c>
    </row>
    <row r="83" spans="1:9">
      <c r="A83" s="3" t="s">
        <v>554</v>
      </c>
      <c r="B83" s="42" t="s">
        <v>570</v>
      </c>
      <c r="C83" s="17">
        <v>1.8485516849857373</v>
      </c>
      <c r="D83" s="17">
        <v>2.1900442716416584</v>
      </c>
      <c r="E83" s="17">
        <v>2.1900442716416584</v>
      </c>
      <c r="F83" s="17">
        <v>2.1081249570174978</v>
      </c>
      <c r="G83" s="17">
        <v>2.1081249570174978</v>
      </c>
      <c r="H83" s="17">
        <v>1.5087756111792128</v>
      </c>
      <c r="I83" s="17">
        <v>1.5087756111792128</v>
      </c>
    </row>
    <row r="84" spans="1:9">
      <c r="A84" s="3" t="s">
        <v>555</v>
      </c>
      <c r="B84" s="47" t="s">
        <v>571</v>
      </c>
      <c r="C84" s="16">
        <v>15.327177406117764</v>
      </c>
      <c r="D84" s="16">
        <v>27.91904703834031</v>
      </c>
      <c r="E84" s="16">
        <v>19.831815424878407</v>
      </c>
      <c r="F84" s="16">
        <v>29.630685516027558</v>
      </c>
      <c r="G84" s="16">
        <v>20.534416739107439</v>
      </c>
      <c r="H84" s="16">
        <v>16.148648232843936</v>
      </c>
      <c r="I84" s="16">
        <v>14.196227422441019</v>
      </c>
    </row>
    <row r="85" spans="1:9">
      <c r="A85" s="3" t="s">
        <v>556</v>
      </c>
      <c r="B85" s="47" t="s">
        <v>527</v>
      </c>
      <c r="C85" s="49">
        <v>0.18</v>
      </c>
      <c r="D85" s="49">
        <v>0.18</v>
      </c>
      <c r="E85" s="49">
        <v>0.18</v>
      </c>
      <c r="F85" s="49">
        <v>0.18</v>
      </c>
      <c r="G85" s="49">
        <v>0.18000000000000002</v>
      </c>
      <c r="H85" s="49">
        <v>0.18</v>
      </c>
      <c r="I85" s="49">
        <v>0.18</v>
      </c>
    </row>
    <row r="86" spans="1:9">
      <c r="A86" s="3" t="s">
        <v>557</v>
      </c>
      <c r="B86" s="42" t="s">
        <v>571</v>
      </c>
      <c r="C86" s="17">
        <v>46.273156457678319</v>
      </c>
      <c r="D86" s="17">
        <v>64.699643723671471</v>
      </c>
      <c r="E86" s="17">
        <v>51.633392377947047</v>
      </c>
      <c r="F86" s="17">
        <v>62.86491439042824</v>
      </c>
      <c r="G86" s="17">
        <v>54.662028553411247</v>
      </c>
      <c r="H86" s="17">
        <v>43.708747954826684</v>
      </c>
      <c r="I86" s="17">
        <v>50.633581497752196</v>
      </c>
    </row>
    <row r="87" spans="1:9">
      <c r="A87" s="3" t="s">
        <v>558</v>
      </c>
      <c r="B87" s="42" t="s">
        <v>571</v>
      </c>
      <c r="C87" s="17">
        <v>31.065789609950414</v>
      </c>
      <c r="D87" s="17">
        <v>36.949531910572752</v>
      </c>
      <c r="E87" s="17">
        <v>31.923599278435951</v>
      </c>
      <c r="F87" s="17">
        <v>33.415632602346697</v>
      </c>
      <c r="G87" s="17">
        <v>34.282234401694808</v>
      </c>
      <c r="H87" s="17">
        <v>27.721494505009684</v>
      </c>
      <c r="I87" s="17">
        <v>36.597333577183178</v>
      </c>
    </row>
    <row r="88" spans="1:9">
      <c r="A88" s="3" t="s">
        <v>559</v>
      </c>
      <c r="B88" s="42" t="s">
        <v>571</v>
      </c>
      <c r="C88" s="17">
        <v>0.11981055838986013</v>
      </c>
      <c r="D88" s="17">
        <v>0.16893522524158999</v>
      </c>
      <c r="E88" s="17">
        <v>0.12202232536730963</v>
      </c>
      <c r="F88" s="17">
        <v>0.18140372794601745</v>
      </c>
      <c r="G88" s="17">
        <v>0.15462258739099857</v>
      </c>
      <c r="H88" s="17">
        <v>0.16139478302693602</v>
      </c>
      <c r="I88" s="17">
        <v>0.15997950187200136</v>
      </c>
    </row>
    <row r="89" spans="1:9">
      <c r="A89" s="3" t="s">
        <v>560</v>
      </c>
      <c r="B89" s="42" t="s">
        <v>527</v>
      </c>
      <c r="C89" s="44"/>
      <c r="D89" s="44"/>
      <c r="E89" s="44"/>
      <c r="F89" s="44"/>
      <c r="G89" s="44"/>
      <c r="H89" s="44"/>
      <c r="I89" s="44"/>
    </row>
    <row r="90" spans="1:9">
      <c r="A90" s="3" t="s">
        <v>561</v>
      </c>
      <c r="B90" s="42" t="s">
        <v>527</v>
      </c>
      <c r="C90" s="44"/>
      <c r="D90" s="44"/>
      <c r="E90" s="44"/>
      <c r="F90" s="44"/>
      <c r="G90" s="44"/>
      <c r="H90" s="44"/>
      <c r="I90" s="44"/>
    </row>
    <row r="91" spans="1:9">
      <c r="A91" s="3" t="s">
        <v>562</v>
      </c>
      <c r="B91" s="42" t="s">
        <v>570</v>
      </c>
      <c r="C91" s="17">
        <v>0.11120414486793269</v>
      </c>
      <c r="D91" s="17">
        <v>7.9329139448102742E-2</v>
      </c>
      <c r="E91" s="17">
        <v>7.9329139448102742E-2</v>
      </c>
      <c r="F91" s="17">
        <v>7.606327520514225E-2</v>
      </c>
      <c r="G91" s="17">
        <v>7.606327520514225E-2</v>
      </c>
      <c r="H91" s="17">
        <v>0.10775420888398891</v>
      </c>
      <c r="I91" s="17">
        <v>0.10775420888398891</v>
      </c>
    </row>
    <row r="92" spans="1:9">
      <c r="A92" s="3" t="s">
        <v>563</v>
      </c>
      <c r="B92" s="42" t="s">
        <v>570</v>
      </c>
      <c r="C92" s="17">
        <v>-3.2565738177257146</v>
      </c>
      <c r="D92" s="17">
        <v>-2.0970617035784103</v>
      </c>
      <c r="E92" s="17">
        <v>-2.6602300107349444</v>
      </c>
      <c r="F92" s="17">
        <v>1.9987321744461295</v>
      </c>
      <c r="G92" s="17">
        <v>-1.0544060067097223</v>
      </c>
      <c r="H92" s="17">
        <v>17.571596953342656</v>
      </c>
      <c r="I92" s="17">
        <v>2.9297247341663426</v>
      </c>
    </row>
    <row r="93" spans="1:9">
      <c r="A93" s="3" t="s">
        <v>564</v>
      </c>
      <c r="B93" s="42" t="s">
        <v>570</v>
      </c>
      <c r="C93" s="17">
        <v>7.9924705646646679</v>
      </c>
      <c r="D93" s="17">
        <v>11.605708413061771</v>
      </c>
      <c r="E93" s="17">
        <v>11.605708413061771</v>
      </c>
      <c r="F93" s="17">
        <v>12.146948995334554</v>
      </c>
      <c r="G93" s="17">
        <v>12.146948995334554</v>
      </c>
      <c r="H93" s="17">
        <v>8.2803799496262371</v>
      </c>
      <c r="I93" s="17">
        <v>8.2803799496262371</v>
      </c>
    </row>
    <row r="94" spans="1:9">
      <c r="A94" s="3" t="s">
        <v>565</v>
      </c>
      <c r="B94" s="42" t="s">
        <v>527</v>
      </c>
      <c r="C94" s="44">
        <v>0.18273328184142296</v>
      </c>
      <c r="D94" s="44">
        <v>0.15890103777216341</v>
      </c>
      <c r="E94" s="44">
        <v>0.15533457298401127</v>
      </c>
      <c r="F94" s="44">
        <v>0.14988212545818858</v>
      </c>
      <c r="G94" s="44">
        <v>0.14654339996240995</v>
      </c>
      <c r="H94" s="44">
        <v>0.19188211291878529</v>
      </c>
      <c r="I94" s="44">
        <v>0.22610779827250349</v>
      </c>
    </row>
    <row r="95" spans="1:9">
      <c r="A95" s="3" t="s">
        <v>566</v>
      </c>
      <c r="B95" s="42" t="s">
        <v>570</v>
      </c>
      <c r="C95" s="17">
        <v>1.7896124493113355</v>
      </c>
      <c r="D95" s="17">
        <v>5.1429774898050047</v>
      </c>
      <c r="E95" s="17">
        <v>3.0445043711124216</v>
      </c>
      <c r="F95" s="17">
        <v>4.7833275571546094</v>
      </c>
      <c r="G95" s="17">
        <v>3.6560527909950009</v>
      </c>
      <c r="H95" s="17">
        <v>0.75295440876191122</v>
      </c>
      <c r="I95" s="17">
        <v>1.500360337952467</v>
      </c>
    </row>
    <row r="96" spans="1:9">
      <c r="A96" s="3" t="s">
        <v>567</v>
      </c>
      <c r="B96" s="42" t="s">
        <v>570</v>
      </c>
      <c r="C96" s="17">
        <v>3.0579005261478209</v>
      </c>
      <c r="D96" s="17">
        <v>1.2236540246832612</v>
      </c>
      <c r="E96" s="17">
        <v>2.1145369094189919</v>
      </c>
      <c r="F96" s="17">
        <v>1.3948260025202321</v>
      </c>
      <c r="G96" s="17">
        <v>1.8664711376183822</v>
      </c>
      <c r="H96" s="17">
        <v>6.9214458792296067</v>
      </c>
      <c r="I96" s="17">
        <v>2.9477380259357169</v>
      </c>
    </row>
    <row r="97" spans="1:9">
      <c r="A97" s="3" t="s">
        <v>568</v>
      </c>
      <c r="B97" s="42" t="s">
        <v>527</v>
      </c>
      <c r="C97" s="44">
        <v>0.50131913970392816</v>
      </c>
      <c r="D97" s="44">
        <v>0.22973563369755703</v>
      </c>
      <c r="E97" s="44">
        <v>0.87286194431705677</v>
      </c>
      <c r="F97" s="44">
        <v>0.33905610425627908</v>
      </c>
      <c r="G97" s="44">
        <v>1.1932298965852792</v>
      </c>
      <c r="H97" s="44">
        <v>1.1227785453544006</v>
      </c>
      <c r="I97" s="44">
        <v>2.0302045907763824</v>
      </c>
    </row>
    <row r="98" spans="1:9">
      <c r="A98" s="3" t="s">
        <v>569</v>
      </c>
      <c r="B98" s="42" t="s">
        <v>523</v>
      </c>
      <c r="C98" s="17">
        <v>2250255.7312389961</v>
      </c>
      <c r="D98" s="17">
        <v>2602798.598406015</v>
      </c>
      <c r="E98" s="17">
        <v>2602798.598406015</v>
      </c>
      <c r="F98" s="17">
        <v>2712529.8800970139</v>
      </c>
      <c r="G98" s="17">
        <v>2712529.8800970139</v>
      </c>
      <c r="H98" s="17">
        <v>1406123.3355400001</v>
      </c>
      <c r="I98" s="17">
        <v>1406123.3355400001</v>
      </c>
    </row>
    <row r="99" spans="1:9">
      <c r="A99" s="3" t="s">
        <v>520</v>
      </c>
      <c r="B99" s="42" t="s">
        <v>523</v>
      </c>
      <c r="C99" s="17">
        <v>-365615.98652457644</v>
      </c>
      <c r="D99" s="17">
        <v>-256353.75074627169</v>
      </c>
      <c r="E99" s="17">
        <v>-621969.73727084824</v>
      </c>
      <c r="F99" s="17">
        <v>214420.61965441614</v>
      </c>
      <c r="G99" s="17">
        <v>-407549.11761643208</v>
      </c>
      <c r="H99" s="17">
        <v>1457963.6101605648</v>
      </c>
      <c r="I99" s="17">
        <v>1050414.4925441328</v>
      </c>
    </row>
  </sheetData>
  <sheetProtection formatCells="0"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B2" sqref="B2"/>
    </sheetView>
  </sheetViews>
  <sheetFormatPr defaultRowHeight="15"/>
  <cols>
    <col min="1" max="1" width="82.85546875" bestFit="1" customWidth="1"/>
    <col min="2" max="3" width="11.42578125" bestFit="1" customWidth="1"/>
    <col min="4" max="4" width="12.42578125" bestFit="1" customWidth="1"/>
    <col min="5" max="5" width="11.42578125" bestFit="1" customWidth="1"/>
    <col min="6" max="6" width="12.42578125" bestFit="1" customWidth="1"/>
    <col min="7" max="7" width="11.42578125" bestFit="1" customWidth="1"/>
    <col min="8" max="8" width="12.42578125" bestFit="1" customWidth="1"/>
  </cols>
  <sheetData>
    <row r="1" spans="1:8">
      <c r="B1" s="168">
        <v>2015</v>
      </c>
      <c r="C1" s="168"/>
      <c r="D1" s="168"/>
      <c r="E1" s="168"/>
      <c r="F1" s="168"/>
      <c r="G1" s="168"/>
      <c r="H1" s="168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3" t="s">
        <v>0</v>
      </c>
      <c r="B3" s="5">
        <v>6373775.9024999989</v>
      </c>
      <c r="C3" s="5">
        <v>4466917.8791399999</v>
      </c>
      <c r="D3" s="5">
        <v>10840693.781639999</v>
      </c>
      <c r="E3" s="5">
        <v>4386598.7158699902</v>
      </c>
      <c r="F3" s="5">
        <v>15227292.49750999</v>
      </c>
      <c r="G3" s="5">
        <v>6300365.6505499994</v>
      </c>
      <c r="H3" s="5">
        <v>21527658.14805999</v>
      </c>
    </row>
    <row r="4" spans="1:8">
      <c r="A4" s="6" t="s">
        <v>85</v>
      </c>
      <c r="B4" s="5"/>
      <c r="C4" s="5"/>
      <c r="D4" s="5"/>
      <c r="E4" s="5"/>
      <c r="F4" s="5"/>
      <c r="G4" s="5"/>
      <c r="H4" s="5"/>
    </row>
    <row r="5" spans="1:8">
      <c r="A5" s="6" t="s">
        <v>1</v>
      </c>
      <c r="B5" s="5">
        <v>186.32888</v>
      </c>
      <c r="C5" s="5">
        <v>219.27939000000001</v>
      </c>
      <c r="D5" s="5">
        <v>405.60827</v>
      </c>
      <c r="E5" s="5">
        <v>428.15305000000001</v>
      </c>
      <c r="F5" s="5">
        <v>833.76132000000007</v>
      </c>
      <c r="G5" s="5">
        <v>266.87234999999998</v>
      </c>
      <c r="H5" s="5">
        <v>1100.6336700000002</v>
      </c>
    </row>
    <row r="6" spans="1:8">
      <c r="A6" s="6" t="s">
        <v>2</v>
      </c>
      <c r="B6" s="5">
        <v>2177.4321400000003</v>
      </c>
      <c r="C6" s="5">
        <v>2527.2663000000002</v>
      </c>
      <c r="D6" s="5">
        <v>4704.6984400000001</v>
      </c>
      <c r="E6" s="5">
        <v>2132.2082799999998</v>
      </c>
      <c r="F6" s="5">
        <v>6836.90672</v>
      </c>
      <c r="G6" s="5">
        <v>6767.2751000000007</v>
      </c>
      <c r="H6" s="5">
        <v>13604.181820000002</v>
      </c>
    </row>
    <row r="7" spans="1:8">
      <c r="A7" s="6" t="s">
        <v>3</v>
      </c>
      <c r="B7" s="5"/>
      <c r="C7" s="5">
        <v>1.69492</v>
      </c>
      <c r="D7" s="5">
        <v>1.69492</v>
      </c>
      <c r="E7" s="5">
        <v>0</v>
      </c>
      <c r="F7" s="5">
        <v>1.69492</v>
      </c>
      <c r="G7" s="5">
        <v>1478.06468</v>
      </c>
      <c r="H7" s="5">
        <v>1479.7595999999999</v>
      </c>
    </row>
    <row r="8" spans="1:8">
      <c r="A8" s="6" t="s">
        <v>4</v>
      </c>
      <c r="B8" s="5">
        <v>778.23589000000004</v>
      </c>
      <c r="C8" s="5">
        <v>538.11411999999996</v>
      </c>
      <c r="D8" s="5">
        <v>1316.3500100000001</v>
      </c>
      <c r="E8" s="5">
        <v>263.46456000000001</v>
      </c>
      <c r="F8" s="5">
        <v>1579.81457</v>
      </c>
      <c r="G8" s="5">
        <v>534.72119999999995</v>
      </c>
      <c r="H8" s="5">
        <v>2114.53577</v>
      </c>
    </row>
    <row r="9" spans="1:8">
      <c r="A9" s="6" t="s">
        <v>5</v>
      </c>
      <c r="B9" s="5">
        <v>7690.9431999999997</v>
      </c>
      <c r="C9" s="5">
        <v>7998.3698299999996</v>
      </c>
      <c r="D9" s="5">
        <v>15689.313029999999</v>
      </c>
      <c r="E9" s="5">
        <v>7377.9507300000005</v>
      </c>
      <c r="F9" s="5">
        <v>23067.263760000002</v>
      </c>
      <c r="G9" s="5">
        <v>12307.841050000001</v>
      </c>
      <c r="H9" s="5">
        <v>35375.104810000004</v>
      </c>
    </row>
    <row r="10" spans="1:8">
      <c r="A10" s="3" t="s">
        <v>6</v>
      </c>
      <c r="B10" s="5">
        <v>10832.94011</v>
      </c>
      <c r="C10" s="5">
        <v>11284.724559999999</v>
      </c>
      <c r="D10" s="5">
        <v>22117.664669999998</v>
      </c>
      <c r="E10" s="5">
        <v>10201.776620000001</v>
      </c>
      <c r="F10" s="5">
        <v>32319.441290000002</v>
      </c>
      <c r="G10" s="5">
        <v>21354.774380000003</v>
      </c>
      <c r="H10" s="5">
        <v>53674.215670000005</v>
      </c>
    </row>
    <row r="11" spans="1:8">
      <c r="A11" s="3" t="s">
        <v>7</v>
      </c>
      <c r="B11" s="5">
        <v>427.23518999999999</v>
      </c>
      <c r="C11" s="5">
        <v>1010.29404</v>
      </c>
      <c r="D11" s="5">
        <v>1437.5292300000001</v>
      </c>
      <c r="E11" s="5">
        <v>2372.9760099999999</v>
      </c>
      <c r="F11" s="5">
        <v>3810.50524</v>
      </c>
      <c r="G11" s="5">
        <v>8058.0214999999998</v>
      </c>
      <c r="H11" s="5">
        <v>11868.526739999999</v>
      </c>
    </row>
    <row r="12" spans="1:8">
      <c r="A12" s="7" t="s">
        <v>8</v>
      </c>
      <c r="B12" s="5">
        <v>6385036.0777999992</v>
      </c>
      <c r="C12" s="5">
        <v>4479212.8977399999</v>
      </c>
      <c r="D12" s="5">
        <v>10864248.975539999</v>
      </c>
      <c r="E12" s="5">
        <v>4399173.4684999902</v>
      </c>
      <c r="F12" s="5">
        <v>15263422.444039991</v>
      </c>
      <c r="G12" s="5">
        <v>6329778.4464299995</v>
      </c>
      <c r="H12" s="5">
        <v>21593200.890469991</v>
      </c>
    </row>
    <row r="13" spans="1:8">
      <c r="A13" s="3" t="s">
        <v>9</v>
      </c>
      <c r="B13" s="5">
        <v>11354.681430000001</v>
      </c>
      <c r="C13" s="5">
        <v>10990.340749999999</v>
      </c>
      <c r="D13" s="5">
        <v>22345.02218</v>
      </c>
      <c r="E13" s="5">
        <v>11849.72855</v>
      </c>
      <c r="F13" s="5">
        <v>34194.75073</v>
      </c>
      <c r="G13" s="5">
        <v>7623.7916400000004</v>
      </c>
      <c r="H13" s="5">
        <v>41818.542370000003</v>
      </c>
    </row>
    <row r="14" spans="1:8">
      <c r="A14" s="3" t="s">
        <v>10</v>
      </c>
      <c r="B14" s="5">
        <v>872.29449999999997</v>
      </c>
      <c r="C14" s="5">
        <v>1308.44175</v>
      </c>
      <c r="D14" s="5">
        <v>2180.7362499999999</v>
      </c>
      <c r="E14" s="5">
        <v>1308.44175</v>
      </c>
      <c r="F14" s="5">
        <v>3489.1779999999999</v>
      </c>
      <c r="G14" s="5">
        <v>1308.44175</v>
      </c>
      <c r="H14" s="5">
        <v>4797.6197499999998</v>
      </c>
    </row>
    <row r="15" spans="1:8">
      <c r="A15" s="7" t="s">
        <v>11</v>
      </c>
      <c r="B15" s="5">
        <v>12226.975930000001</v>
      </c>
      <c r="C15" s="5">
        <v>12298.782499999999</v>
      </c>
      <c r="D15" s="5">
        <v>24525.758430000002</v>
      </c>
      <c r="E15" s="5">
        <v>13158.1703</v>
      </c>
      <c r="F15" s="5">
        <v>37683.92873</v>
      </c>
      <c r="G15" s="5">
        <v>8932.2333900000012</v>
      </c>
      <c r="H15" s="5">
        <v>46616.162120000001</v>
      </c>
    </row>
    <row r="16" spans="1:8">
      <c r="A16" s="7" t="s">
        <v>12</v>
      </c>
      <c r="B16" s="5">
        <v>2118.95651</v>
      </c>
      <c r="C16" s="5">
        <v>2754.2514799999999</v>
      </c>
      <c r="D16" s="5">
        <v>4873.2079899999999</v>
      </c>
      <c r="E16" s="5">
        <v>3837.97964</v>
      </c>
      <c r="F16" s="5">
        <v>8711.1876300000004</v>
      </c>
      <c r="G16" s="5">
        <v>14267.81991</v>
      </c>
      <c r="H16" s="5">
        <v>22979.007539999999</v>
      </c>
    </row>
    <row r="17" spans="1:8">
      <c r="A17" s="7" t="s">
        <v>13</v>
      </c>
      <c r="B17" s="5">
        <v>1304.0482400000001</v>
      </c>
      <c r="C17" s="5">
        <v>6.9084700000000003</v>
      </c>
      <c r="D17" s="5">
        <v>1310.9567100000002</v>
      </c>
      <c r="E17" s="5">
        <v>9.2076200000000004</v>
      </c>
      <c r="F17" s="5">
        <v>1320.1643300000001</v>
      </c>
      <c r="G17" s="5">
        <v>4540.8605900000002</v>
      </c>
      <c r="H17" s="5">
        <v>5861.0249199999998</v>
      </c>
    </row>
    <row r="18" spans="1:8">
      <c r="A18" s="7" t="s">
        <v>14</v>
      </c>
      <c r="B18" s="5">
        <v>94.035719999999998</v>
      </c>
      <c r="C18" s="5">
        <v>171.05285000000001</v>
      </c>
      <c r="D18" s="5">
        <v>265.08857</v>
      </c>
      <c r="E18" s="5">
        <v>579.76342999999997</v>
      </c>
      <c r="F18" s="5">
        <v>844.85199999999998</v>
      </c>
      <c r="G18" s="5">
        <v>537.78251</v>
      </c>
      <c r="H18" s="5">
        <v>1382.6345099999999</v>
      </c>
    </row>
    <row r="19" spans="1:8">
      <c r="A19" s="7" t="s">
        <v>86</v>
      </c>
      <c r="B19" s="5"/>
      <c r="C19" s="5"/>
      <c r="D19" s="5"/>
      <c r="E19" s="5"/>
      <c r="F19" s="5"/>
      <c r="G19" s="5"/>
      <c r="H19" s="5"/>
    </row>
    <row r="20" spans="1:8">
      <c r="A20" s="7" t="s">
        <v>15</v>
      </c>
      <c r="B20" s="5"/>
      <c r="C20" s="5"/>
      <c r="D20" s="5"/>
      <c r="E20" s="5">
        <v>8.4194899999999997</v>
      </c>
      <c r="F20" s="5">
        <v>8.4194899999999997</v>
      </c>
      <c r="G20" s="5"/>
      <c r="H20" s="5">
        <v>8.4194899999999997</v>
      </c>
    </row>
    <row r="21" spans="1:8">
      <c r="A21" s="3" t="s">
        <v>16</v>
      </c>
      <c r="B21" s="5">
        <v>4329.40506</v>
      </c>
      <c r="C21" s="5">
        <v>3138.8981600000002</v>
      </c>
      <c r="D21" s="5">
        <v>7468.3032199999998</v>
      </c>
      <c r="E21" s="5">
        <v>3210.0814</v>
      </c>
      <c r="F21" s="5">
        <v>10678.384620000001</v>
      </c>
      <c r="G21" s="5">
        <v>4418.8392800000001</v>
      </c>
      <c r="H21" s="5">
        <v>15097.223900000001</v>
      </c>
    </row>
    <row r="22" spans="1:8">
      <c r="A22" s="3" t="s">
        <v>17</v>
      </c>
      <c r="B22" s="5">
        <v>1270.21829</v>
      </c>
      <c r="C22" s="5">
        <v>933.29962999999998</v>
      </c>
      <c r="D22" s="5">
        <v>2203.5179200000002</v>
      </c>
      <c r="E22" s="5">
        <v>929.00018</v>
      </c>
      <c r="F22" s="5">
        <v>3132.5181000000002</v>
      </c>
      <c r="G22" s="5">
        <v>1283.7850900000001</v>
      </c>
      <c r="H22" s="5">
        <v>4416.3031900000005</v>
      </c>
    </row>
    <row r="23" spans="1:8">
      <c r="A23" s="3" t="s">
        <v>18</v>
      </c>
      <c r="B23" s="5">
        <v>35.4</v>
      </c>
      <c r="C23" s="5">
        <v>35.4</v>
      </c>
      <c r="D23" s="5">
        <v>70.8</v>
      </c>
      <c r="E23" s="5">
        <v>35.4</v>
      </c>
      <c r="F23" s="5">
        <v>106.19999999999999</v>
      </c>
      <c r="G23" s="5">
        <v>35.4</v>
      </c>
      <c r="H23" s="5">
        <v>141.6</v>
      </c>
    </row>
    <row r="24" spans="1:8">
      <c r="A24" s="7" t="s">
        <v>19</v>
      </c>
      <c r="B24" s="5">
        <v>5635.0233499999995</v>
      </c>
      <c r="C24" s="5">
        <v>4107.5977899999998</v>
      </c>
      <c r="D24" s="5">
        <v>9742.6211399999993</v>
      </c>
      <c r="E24" s="5">
        <v>4174.4815799999997</v>
      </c>
      <c r="F24" s="5">
        <v>13917.102720000003</v>
      </c>
      <c r="G24" s="5">
        <v>5738.0243700000001</v>
      </c>
      <c r="H24" s="5">
        <v>19655.127090000002</v>
      </c>
    </row>
    <row r="25" spans="1:8">
      <c r="A25" s="3" t="s">
        <v>87</v>
      </c>
      <c r="B25" s="5"/>
      <c r="C25" s="5"/>
      <c r="D25" s="5"/>
      <c r="E25" s="5"/>
      <c r="F25" s="5"/>
      <c r="G25" s="5"/>
      <c r="H25" s="5"/>
    </row>
    <row r="26" spans="1:8">
      <c r="A26" s="3" t="s">
        <v>88</v>
      </c>
      <c r="B26" s="5"/>
      <c r="C26" s="5"/>
      <c r="D26" s="5"/>
      <c r="E26" s="5"/>
      <c r="F26" s="5"/>
      <c r="G26" s="5"/>
      <c r="H26" s="5"/>
    </row>
    <row r="27" spans="1:8">
      <c r="A27" s="3" t="s">
        <v>20</v>
      </c>
      <c r="B27" s="5">
        <v>2601998.6953500002</v>
      </c>
      <c r="C27" s="5">
        <v>2067398.3997800001</v>
      </c>
      <c r="D27" s="5">
        <v>4669397.0951300003</v>
      </c>
      <c r="E27" s="5">
        <v>2069402.2419400001</v>
      </c>
      <c r="F27" s="5">
        <v>6738799.3370700004</v>
      </c>
      <c r="G27" s="5">
        <v>2706242.8247199999</v>
      </c>
      <c r="H27" s="5">
        <v>9445042.1617900003</v>
      </c>
    </row>
    <row r="28" spans="1:8">
      <c r="A28" s="7" t="s">
        <v>21</v>
      </c>
      <c r="B28" s="5">
        <v>2601998.6953500002</v>
      </c>
      <c r="C28" s="5">
        <v>2067398.3997800001</v>
      </c>
      <c r="D28" s="5">
        <v>4669397.0951300003</v>
      </c>
      <c r="E28" s="5">
        <v>2069402.2419400001</v>
      </c>
      <c r="F28" s="5">
        <v>6738799.3370700004</v>
      </c>
      <c r="G28" s="5">
        <v>2706242.8247199999</v>
      </c>
      <c r="H28" s="5">
        <v>9445042.1617900003</v>
      </c>
    </row>
    <row r="29" spans="1:8">
      <c r="A29" s="6" t="s">
        <v>22</v>
      </c>
      <c r="B29" s="5">
        <v>6762.8010700000004</v>
      </c>
      <c r="C29" s="5">
        <v>5372.4014800000004</v>
      </c>
      <c r="D29" s="5">
        <v>12135.202550000002</v>
      </c>
      <c r="E29" s="5">
        <v>4685.8389699999998</v>
      </c>
      <c r="F29" s="5">
        <v>16821.041520000002</v>
      </c>
      <c r="G29" s="5">
        <v>5871.8412900000003</v>
      </c>
      <c r="H29" s="5">
        <v>22692.882810000003</v>
      </c>
    </row>
    <row r="30" spans="1:8">
      <c r="A30" s="6" t="s">
        <v>89</v>
      </c>
      <c r="B30" s="5"/>
      <c r="C30" s="5"/>
      <c r="D30" s="5"/>
      <c r="E30" s="5"/>
      <c r="F30" s="5"/>
      <c r="G30" s="5"/>
      <c r="H30" s="5"/>
    </row>
    <row r="31" spans="1:8">
      <c r="A31" s="6" t="s">
        <v>90</v>
      </c>
      <c r="B31" s="5"/>
      <c r="C31" s="5"/>
      <c r="D31" s="5"/>
      <c r="E31" s="5"/>
      <c r="F31" s="5"/>
      <c r="G31" s="5"/>
      <c r="H31" s="5"/>
    </row>
    <row r="32" spans="1:8">
      <c r="A32" s="3" t="s">
        <v>23</v>
      </c>
      <c r="B32" s="5">
        <v>2614396.5197700001</v>
      </c>
      <c r="C32" s="5">
        <v>2076878.3990500001</v>
      </c>
      <c r="D32" s="5">
        <v>4691274.9188200003</v>
      </c>
      <c r="E32" s="5">
        <v>2078262.5624899999</v>
      </c>
      <c r="F32" s="5">
        <v>6769537.4813100006</v>
      </c>
      <c r="G32" s="5">
        <v>2717852.69038</v>
      </c>
      <c r="H32" s="5">
        <v>9487390.1716900002</v>
      </c>
    </row>
    <row r="33" spans="1:8">
      <c r="A33" s="6" t="s">
        <v>24</v>
      </c>
      <c r="B33" s="5">
        <v>6273.4811799999998</v>
      </c>
      <c r="C33" s="5">
        <v>4555.7226899999996</v>
      </c>
      <c r="D33" s="5">
        <v>10829.203869999999</v>
      </c>
      <c r="E33" s="5">
        <v>4281.0075500000003</v>
      </c>
      <c r="F33" s="5">
        <v>15110.21142</v>
      </c>
      <c r="G33" s="5">
        <v>6079.9297900000001</v>
      </c>
      <c r="H33" s="5">
        <v>21190.141210000002</v>
      </c>
    </row>
    <row r="34" spans="1:8">
      <c r="A34" s="6" t="s">
        <v>91</v>
      </c>
      <c r="B34" s="5"/>
      <c r="C34" s="5"/>
      <c r="D34" s="5"/>
      <c r="E34" s="5"/>
      <c r="F34" s="5"/>
      <c r="G34" s="5"/>
      <c r="H34" s="5"/>
    </row>
    <row r="35" spans="1:8">
      <c r="A35" s="6" t="s">
        <v>25</v>
      </c>
      <c r="B35" s="5">
        <v>24171.466469999999</v>
      </c>
      <c r="C35" s="5">
        <v>23171.04378</v>
      </c>
      <c r="D35" s="5">
        <v>47342.510249999999</v>
      </c>
      <c r="E35" s="5">
        <v>23651.595700000002</v>
      </c>
      <c r="F35" s="5">
        <v>70994.105949999997</v>
      </c>
      <c r="G35" s="5">
        <v>29868.05054</v>
      </c>
      <c r="H35" s="5">
        <v>100862.15648999999</v>
      </c>
    </row>
    <row r="36" spans="1:8">
      <c r="A36" s="6" t="s">
        <v>92</v>
      </c>
      <c r="B36" s="5"/>
      <c r="C36" s="5"/>
      <c r="D36" s="5"/>
      <c r="E36" s="5"/>
      <c r="F36" s="5"/>
      <c r="G36" s="5"/>
      <c r="H36" s="5"/>
    </row>
    <row r="37" spans="1:8">
      <c r="A37" s="6" t="s">
        <v>26</v>
      </c>
      <c r="B37" s="5">
        <v>12788.17</v>
      </c>
      <c r="C37" s="5">
        <v>15556.09247</v>
      </c>
      <c r="D37" s="5">
        <v>28344.262470000001</v>
      </c>
      <c r="E37" s="5">
        <v>18238.938389999999</v>
      </c>
      <c r="F37" s="5">
        <v>46583.200859999997</v>
      </c>
      <c r="G37" s="5">
        <v>21573.09693</v>
      </c>
      <c r="H37" s="5">
        <v>68156.297789999997</v>
      </c>
    </row>
    <row r="38" spans="1:8">
      <c r="A38" s="6" t="s">
        <v>27</v>
      </c>
      <c r="B38" s="5">
        <v>347</v>
      </c>
      <c r="C38" s="5">
        <v>785.3</v>
      </c>
      <c r="D38" s="5">
        <v>1132.3</v>
      </c>
      <c r="E38" s="5"/>
      <c r="F38" s="5">
        <v>1132.3</v>
      </c>
      <c r="G38" s="5">
        <v>372</v>
      </c>
      <c r="H38" s="5">
        <v>1504.3</v>
      </c>
    </row>
    <row r="39" spans="1:8">
      <c r="A39" s="3" t="s">
        <v>28</v>
      </c>
      <c r="B39" s="5">
        <v>43580.11765</v>
      </c>
      <c r="C39" s="5">
        <v>44068.158940000001</v>
      </c>
      <c r="D39" s="5">
        <v>87648.276590000009</v>
      </c>
      <c r="E39" s="5">
        <v>46171.541639999996</v>
      </c>
      <c r="F39" s="5">
        <v>133819.81822999998</v>
      </c>
      <c r="G39" s="5">
        <v>57893.077259999998</v>
      </c>
      <c r="H39" s="5">
        <v>191712.89548999997</v>
      </c>
    </row>
    <row r="40" spans="1:8">
      <c r="A40" s="6" t="s">
        <v>29</v>
      </c>
      <c r="B40" s="5">
        <v>121106.40922999999</v>
      </c>
      <c r="C40" s="5">
        <v>120217.9464</v>
      </c>
      <c r="D40" s="5">
        <v>241324.35563000001</v>
      </c>
      <c r="E40" s="5">
        <v>137621.39046</v>
      </c>
      <c r="F40" s="5">
        <v>378945.74609000003</v>
      </c>
      <c r="G40" s="5">
        <v>192325.26055000001</v>
      </c>
      <c r="H40" s="5">
        <v>571271.00664000004</v>
      </c>
    </row>
    <row r="41" spans="1:8">
      <c r="A41" s="6" t="s">
        <v>30</v>
      </c>
      <c r="B41" s="5">
        <v>36713.128290000001</v>
      </c>
      <c r="C41" s="5">
        <v>35441.349050000004</v>
      </c>
      <c r="D41" s="5">
        <v>72154.477340000012</v>
      </c>
      <c r="E41" s="5">
        <v>37253.9689</v>
      </c>
      <c r="F41" s="5">
        <v>109408.44624000002</v>
      </c>
      <c r="G41" s="5">
        <v>50136.618950000004</v>
      </c>
      <c r="H41" s="5">
        <v>159545.06519000002</v>
      </c>
    </row>
    <row r="42" spans="1:8">
      <c r="A42" s="6" t="s">
        <v>31</v>
      </c>
      <c r="B42" s="5">
        <v>145.03347000000002</v>
      </c>
      <c r="C42" s="5">
        <v>539.78695000000005</v>
      </c>
      <c r="D42" s="5">
        <v>684.82042000000001</v>
      </c>
      <c r="E42" s="5">
        <v>870.52508</v>
      </c>
      <c r="F42" s="5">
        <v>1555.3454999999999</v>
      </c>
      <c r="G42" s="5">
        <v>683.23380999999995</v>
      </c>
      <c r="H42" s="5">
        <v>2238.5793100000001</v>
      </c>
    </row>
    <row r="43" spans="1:8">
      <c r="A43" s="6" t="s">
        <v>32</v>
      </c>
      <c r="B43" s="5">
        <v>331.05799999999999</v>
      </c>
      <c r="C43" s="5">
        <v>365.57100000000003</v>
      </c>
      <c r="D43" s="5">
        <v>696.62900000000002</v>
      </c>
      <c r="E43" s="5">
        <v>309.08100000000002</v>
      </c>
      <c r="F43" s="5">
        <v>1005.71</v>
      </c>
      <c r="G43" s="5">
        <v>451.26299999999998</v>
      </c>
      <c r="H43" s="5">
        <v>1456.973</v>
      </c>
    </row>
    <row r="44" spans="1:8">
      <c r="A44" s="3" t="s">
        <v>33</v>
      </c>
      <c r="B44" s="5">
        <v>158295.62898999997</v>
      </c>
      <c r="C44" s="5">
        <v>156564.65340000001</v>
      </c>
      <c r="D44" s="5">
        <v>314860.28239000001</v>
      </c>
      <c r="E44" s="5">
        <v>176054.96544</v>
      </c>
      <c r="F44" s="5">
        <v>490915.24783000007</v>
      </c>
      <c r="G44" s="5">
        <v>243596.37631000002</v>
      </c>
      <c r="H44" s="5">
        <v>734511.62413999997</v>
      </c>
    </row>
    <row r="45" spans="1:8">
      <c r="A45" s="6" t="s">
        <v>34</v>
      </c>
      <c r="B45" s="5">
        <v>15700.577859999999</v>
      </c>
      <c r="C45" s="5">
        <v>16359.943770000002</v>
      </c>
      <c r="D45" s="5">
        <v>32060.521630000003</v>
      </c>
      <c r="E45" s="5">
        <v>20923.65943</v>
      </c>
      <c r="F45" s="5">
        <v>52984.181060000003</v>
      </c>
      <c r="G45" s="5">
        <v>24366.986559999998</v>
      </c>
      <c r="H45" s="5">
        <v>77351.167619999993</v>
      </c>
    </row>
    <row r="46" spans="1:8">
      <c r="A46" s="8" t="s">
        <v>35</v>
      </c>
      <c r="B46" s="5">
        <v>14263.058580000001</v>
      </c>
      <c r="C46" s="5">
        <v>10957.521549999999</v>
      </c>
      <c r="D46" s="5">
        <v>25220.580130000002</v>
      </c>
      <c r="E46" s="5">
        <v>12013.77247</v>
      </c>
      <c r="F46" s="5">
        <v>37234.352599999998</v>
      </c>
      <c r="G46" s="5">
        <v>12686.28062</v>
      </c>
      <c r="H46" s="5">
        <v>49920.633219999996</v>
      </c>
    </row>
    <row r="47" spans="1:8">
      <c r="A47" s="8" t="s">
        <v>36</v>
      </c>
      <c r="B47" s="5">
        <v>175.88965000000002</v>
      </c>
      <c r="C47" s="5">
        <v>137.95053999999999</v>
      </c>
      <c r="D47" s="5">
        <v>313.84019000000001</v>
      </c>
      <c r="E47" s="5">
        <v>141.02842000000001</v>
      </c>
      <c r="F47" s="5">
        <v>454.86860999999999</v>
      </c>
      <c r="G47" s="5">
        <v>450.82673</v>
      </c>
      <c r="H47" s="5">
        <v>905.69533999999999</v>
      </c>
    </row>
    <row r="48" spans="1:8">
      <c r="A48" s="8" t="s">
        <v>37</v>
      </c>
      <c r="B48" s="5">
        <v>4053.7244300000002</v>
      </c>
      <c r="C48" s="5">
        <v>1179.817</v>
      </c>
      <c r="D48" s="5">
        <v>5233.5414300000002</v>
      </c>
      <c r="E48" s="5">
        <v>2552.1920100000002</v>
      </c>
      <c r="F48" s="5">
        <v>7785.73344</v>
      </c>
      <c r="G48" s="5">
        <v>6524.4990600000001</v>
      </c>
      <c r="H48" s="5">
        <v>14310.2325</v>
      </c>
    </row>
    <row r="49" spans="1:8">
      <c r="A49" s="6" t="s">
        <v>38</v>
      </c>
      <c r="B49" s="5">
        <v>18492.67266</v>
      </c>
      <c r="C49" s="5">
        <v>12275.289089999998</v>
      </c>
      <c r="D49" s="5">
        <v>30767.961750000002</v>
      </c>
      <c r="E49" s="5">
        <v>14706.992900000001</v>
      </c>
      <c r="F49" s="5">
        <v>45474.95465</v>
      </c>
      <c r="G49" s="5">
        <v>19661.60641</v>
      </c>
      <c r="H49" s="5">
        <v>65136.561059999993</v>
      </c>
    </row>
    <row r="50" spans="1:8">
      <c r="A50" s="6" t="s">
        <v>93</v>
      </c>
      <c r="B50" s="5"/>
      <c r="C50" s="5"/>
      <c r="D50" s="5"/>
      <c r="E50" s="5"/>
      <c r="F50" s="5"/>
      <c r="G50" s="5"/>
      <c r="H50" s="5"/>
    </row>
    <row r="51" spans="1:8">
      <c r="A51" s="6" t="s">
        <v>39</v>
      </c>
      <c r="B51" s="5"/>
      <c r="C51" s="5"/>
      <c r="D51" s="5"/>
      <c r="E51" s="5">
        <v>492.2</v>
      </c>
      <c r="F51" s="5">
        <v>492.2</v>
      </c>
      <c r="G51" s="5">
        <v>47.911630000000002</v>
      </c>
      <c r="H51" s="5">
        <v>540.11162999999999</v>
      </c>
    </row>
    <row r="52" spans="1:8">
      <c r="A52" s="6" t="s">
        <v>94</v>
      </c>
      <c r="B52" s="5"/>
      <c r="C52" s="5"/>
      <c r="D52" s="5"/>
      <c r="E52" s="5"/>
      <c r="F52" s="5"/>
      <c r="G52" s="5"/>
      <c r="H52" s="5"/>
    </row>
    <row r="53" spans="1:8">
      <c r="A53" s="6" t="s">
        <v>40</v>
      </c>
      <c r="B53" s="5">
        <v>27893.88579</v>
      </c>
      <c r="C53" s="5">
        <v>52303.809719999997</v>
      </c>
      <c r="D53" s="5">
        <v>80197.69550999999</v>
      </c>
      <c r="E53" s="5">
        <v>31280.860639999999</v>
      </c>
      <c r="F53" s="5">
        <v>111478.55614999999</v>
      </c>
      <c r="G53" s="5">
        <v>24858.962090000001</v>
      </c>
      <c r="H53" s="5">
        <v>136337.51824</v>
      </c>
    </row>
    <row r="54" spans="1:8">
      <c r="A54" s="6" t="s">
        <v>41</v>
      </c>
      <c r="B54" s="5">
        <v>43.68112</v>
      </c>
      <c r="C54" s="5">
        <v>125.40573999999999</v>
      </c>
      <c r="D54" s="5">
        <v>169.08686</v>
      </c>
      <c r="E54" s="5">
        <v>96.092389999999995</v>
      </c>
      <c r="F54" s="5">
        <v>265.17925000000002</v>
      </c>
      <c r="G54" s="5">
        <v>147.76195000000001</v>
      </c>
      <c r="H54" s="5">
        <v>412.94120000000004</v>
      </c>
    </row>
    <row r="55" spans="1:8">
      <c r="A55" s="6" t="s">
        <v>42</v>
      </c>
      <c r="B55" s="5">
        <v>275.00988000000001</v>
      </c>
      <c r="C55" s="5">
        <v>126.1656</v>
      </c>
      <c r="D55" s="5">
        <v>401.17547999999999</v>
      </c>
      <c r="E55" s="5">
        <v>59.4604</v>
      </c>
      <c r="F55" s="5">
        <v>460.63587999999999</v>
      </c>
      <c r="G55" s="5">
        <v>89.190600000000003</v>
      </c>
      <c r="H55" s="5">
        <v>549.82647999999995</v>
      </c>
    </row>
    <row r="56" spans="1:8">
      <c r="A56" s="6" t="s">
        <v>43</v>
      </c>
      <c r="B56" s="5">
        <v>7308.4822000000004</v>
      </c>
      <c r="C56" s="5">
        <v>19875.55</v>
      </c>
      <c r="D56" s="5">
        <v>27184.032200000001</v>
      </c>
      <c r="E56" s="5">
        <v>11615.647199999999</v>
      </c>
      <c r="F56" s="5">
        <v>38799.679400000001</v>
      </c>
      <c r="G56" s="5">
        <v>2.4750000000000001</v>
      </c>
      <c r="H56" s="5">
        <v>38802.154399999999</v>
      </c>
    </row>
    <row r="57" spans="1:8">
      <c r="A57" s="6" t="s">
        <v>44</v>
      </c>
      <c r="B57" s="5">
        <v>1204.9661000000001</v>
      </c>
      <c r="C57" s="5">
        <v>225.54237000000001</v>
      </c>
      <c r="D57" s="5">
        <v>1430.5084700000002</v>
      </c>
      <c r="E57" s="5">
        <v>70</v>
      </c>
      <c r="F57" s="5">
        <v>1500.5084700000002</v>
      </c>
      <c r="G57" s="5">
        <v>200</v>
      </c>
      <c r="H57" s="5">
        <v>1700.5084700000002</v>
      </c>
    </row>
    <row r="58" spans="1:8">
      <c r="A58" s="8" t="s">
        <v>45</v>
      </c>
      <c r="B58" s="5"/>
      <c r="C58" s="5">
        <v>0</v>
      </c>
      <c r="D58" s="5">
        <v>0</v>
      </c>
      <c r="E58" s="5"/>
      <c r="F58" s="5">
        <v>0</v>
      </c>
      <c r="G58" s="5"/>
      <c r="H58" s="5">
        <v>0</v>
      </c>
    </row>
    <row r="59" spans="1:8">
      <c r="A59" s="8" t="s">
        <v>46</v>
      </c>
      <c r="B59" s="5">
        <v>160.86538999999999</v>
      </c>
      <c r="C59" s="5">
        <v>271.48900000000003</v>
      </c>
      <c r="D59" s="5">
        <v>432.35439000000002</v>
      </c>
      <c r="E59" s="5">
        <v>399.83260999999999</v>
      </c>
      <c r="F59" s="5">
        <v>832.18700000000001</v>
      </c>
      <c r="G59" s="5">
        <v>426.70848000000001</v>
      </c>
      <c r="H59" s="5">
        <v>1258.8954800000001</v>
      </c>
    </row>
    <row r="60" spans="1:8">
      <c r="A60" s="6" t="s">
        <v>47</v>
      </c>
      <c r="B60" s="5">
        <v>160.86538999999999</v>
      </c>
      <c r="C60" s="5">
        <v>271.48900000000003</v>
      </c>
      <c r="D60" s="5">
        <v>432.35439000000002</v>
      </c>
      <c r="E60" s="5">
        <v>399.83260999999999</v>
      </c>
      <c r="F60" s="5">
        <v>832.18700000000001</v>
      </c>
      <c r="G60" s="5">
        <v>426.70848000000001</v>
      </c>
      <c r="H60" s="5">
        <v>1258.8954800000001</v>
      </c>
    </row>
    <row r="61" spans="1:8">
      <c r="A61" s="6" t="s">
        <v>48</v>
      </c>
      <c r="B61" s="5">
        <v>1516.8642299999999</v>
      </c>
      <c r="C61" s="5">
        <v>775.94060999999999</v>
      </c>
      <c r="D61" s="5">
        <v>2292.8048399999998</v>
      </c>
      <c r="E61" s="5">
        <v>473.52026000000001</v>
      </c>
      <c r="F61" s="5">
        <v>2766.3251</v>
      </c>
      <c r="G61" s="5">
        <v>1806.3691799999999</v>
      </c>
      <c r="H61" s="5">
        <v>4572.6942799999997</v>
      </c>
    </row>
    <row r="62" spans="1:8">
      <c r="A62" s="6" t="s">
        <v>49</v>
      </c>
      <c r="B62" s="5">
        <v>542.30100000000004</v>
      </c>
      <c r="C62" s="5">
        <v>448.12</v>
      </c>
      <c r="D62" s="5">
        <v>990.42100000000005</v>
      </c>
      <c r="E62" s="5">
        <v>430.20515999999998</v>
      </c>
      <c r="F62" s="5">
        <v>1420.62616</v>
      </c>
      <c r="G62" s="5">
        <v>531.40605000000005</v>
      </c>
      <c r="H62" s="5">
        <v>1952.0322100000001</v>
      </c>
    </row>
    <row r="63" spans="1:8">
      <c r="A63" s="6" t="s">
        <v>50</v>
      </c>
      <c r="B63" s="5">
        <v>1.0242500000000001</v>
      </c>
      <c r="C63" s="5">
        <v>1.7147600000000001</v>
      </c>
      <c r="D63" s="5">
        <v>2.7390100000000004</v>
      </c>
      <c r="E63" s="5">
        <v>1.30576</v>
      </c>
      <c r="F63" s="5">
        <v>4.0447700000000006</v>
      </c>
      <c r="G63" s="5">
        <v>6.0003799999999998</v>
      </c>
      <c r="H63" s="5">
        <v>10.04515</v>
      </c>
    </row>
    <row r="64" spans="1:8">
      <c r="A64" s="6" t="s">
        <v>51</v>
      </c>
      <c r="B64" s="5">
        <v>38.260260000000002</v>
      </c>
      <c r="C64" s="5">
        <v>38.260260000000002</v>
      </c>
      <c r="D64" s="5">
        <v>76.520520000000005</v>
      </c>
      <c r="E64" s="5">
        <v>38.260260000000002</v>
      </c>
      <c r="F64" s="5">
        <v>114.78078000000001</v>
      </c>
      <c r="G64" s="5">
        <v>38.260260000000002</v>
      </c>
      <c r="H64" s="5">
        <v>153.04104000000001</v>
      </c>
    </row>
    <row r="65" spans="1:8">
      <c r="A65" s="6" t="s">
        <v>52</v>
      </c>
      <c r="B65" s="5">
        <v>436.80459999999999</v>
      </c>
      <c r="C65" s="5">
        <v>501.33945</v>
      </c>
      <c r="D65" s="5">
        <v>938.14404999999999</v>
      </c>
      <c r="E65" s="5">
        <v>510.30261999999999</v>
      </c>
      <c r="F65" s="5">
        <v>1448.44667</v>
      </c>
      <c r="G65" s="5">
        <v>496.33836000000002</v>
      </c>
      <c r="H65" s="5">
        <v>1944.78503</v>
      </c>
    </row>
    <row r="66" spans="1:8">
      <c r="A66" s="6" t="s">
        <v>53</v>
      </c>
      <c r="B66" s="5">
        <v>384.40943000000004</v>
      </c>
      <c r="C66" s="5">
        <v>1109.8976899999998</v>
      </c>
      <c r="D66" s="5">
        <v>1494.3071199999999</v>
      </c>
      <c r="E66" s="5">
        <v>1348.7406599999999</v>
      </c>
      <c r="F66" s="5">
        <v>2843.0477799999999</v>
      </c>
      <c r="G66" s="5">
        <v>1414.2790199999999</v>
      </c>
      <c r="H66" s="5">
        <v>4257.3267999999998</v>
      </c>
    </row>
    <row r="67" spans="1:8">
      <c r="A67" s="6" t="s">
        <v>54</v>
      </c>
      <c r="B67" s="5">
        <v>103.97499999999999</v>
      </c>
      <c r="C67" s="5">
        <v>18.9895</v>
      </c>
      <c r="D67" s="5">
        <v>122.96449999999999</v>
      </c>
      <c r="E67" s="5"/>
      <c r="F67" s="5">
        <v>122.96449999999999</v>
      </c>
      <c r="G67" s="5">
        <v>51.652209999999997</v>
      </c>
      <c r="H67" s="5">
        <v>174.61670999999998</v>
      </c>
    </row>
    <row r="68" spans="1:8">
      <c r="A68" s="8" t="s">
        <v>55</v>
      </c>
      <c r="B68" s="5">
        <v>1122.28703</v>
      </c>
      <c r="C68" s="5">
        <v>926.81259999999997</v>
      </c>
      <c r="D68" s="5">
        <v>2049.0996299999997</v>
      </c>
      <c r="E68" s="5">
        <v>1279.56522</v>
      </c>
      <c r="F68" s="5">
        <v>3328.6648499999997</v>
      </c>
      <c r="G68" s="5">
        <v>1636.19298</v>
      </c>
      <c r="H68" s="5">
        <v>4964.8578299999999</v>
      </c>
    </row>
    <row r="69" spans="1:8">
      <c r="A69" s="8" t="s">
        <v>56</v>
      </c>
      <c r="B69" s="5">
        <v>231.88451000000001</v>
      </c>
      <c r="C69" s="5">
        <v>245.38130999999998</v>
      </c>
      <c r="D69" s="5">
        <v>477.26581999999996</v>
      </c>
      <c r="E69" s="5">
        <v>265.36858999999998</v>
      </c>
      <c r="F69" s="5">
        <v>742.63440999999989</v>
      </c>
      <c r="G69" s="5">
        <v>264.33055000000002</v>
      </c>
      <c r="H69" s="5">
        <v>1006.9649599999999</v>
      </c>
    </row>
    <row r="70" spans="1:8">
      <c r="A70" s="6" t="s">
        <v>57</v>
      </c>
      <c r="B70" s="5">
        <v>1354.17154</v>
      </c>
      <c r="C70" s="5">
        <v>1172.19391</v>
      </c>
      <c r="D70" s="5">
        <v>2526.3654499999998</v>
      </c>
      <c r="E70" s="5">
        <v>1544.93381</v>
      </c>
      <c r="F70" s="5">
        <v>4071.2992599999998</v>
      </c>
      <c r="G70" s="5">
        <v>1900.5235299999999</v>
      </c>
      <c r="H70" s="5">
        <v>5971.8227900000002</v>
      </c>
    </row>
    <row r="71" spans="1:8">
      <c r="A71" s="6" t="s">
        <v>58</v>
      </c>
      <c r="B71" s="5"/>
      <c r="C71" s="5"/>
      <c r="D71" s="5"/>
      <c r="E71" s="5">
        <v>17.02965</v>
      </c>
      <c r="F71" s="5">
        <v>17.02965</v>
      </c>
      <c r="G71" s="5">
        <v>87.700690000000009</v>
      </c>
      <c r="H71" s="5">
        <v>104.73034000000001</v>
      </c>
    </row>
    <row r="72" spans="1:8">
      <c r="A72" s="6" t="s">
        <v>95</v>
      </c>
      <c r="B72" s="5"/>
      <c r="C72" s="5"/>
      <c r="D72" s="5"/>
      <c r="E72" s="5"/>
      <c r="F72" s="5"/>
      <c r="G72" s="5"/>
      <c r="H72" s="5"/>
    </row>
    <row r="73" spans="1:8">
      <c r="A73" s="6" t="s">
        <v>59</v>
      </c>
      <c r="B73" s="5">
        <v>677.16385000000002</v>
      </c>
      <c r="C73" s="5">
        <v>1809.72659</v>
      </c>
      <c r="D73" s="5">
        <v>2486.8904400000001</v>
      </c>
      <c r="E73" s="5">
        <v>979.62636999999995</v>
      </c>
      <c r="F73" s="5">
        <v>3466.5168100000001</v>
      </c>
      <c r="G73" s="5">
        <v>1100.4119099999998</v>
      </c>
      <c r="H73" s="5">
        <v>4566.9287199999999</v>
      </c>
    </row>
    <row r="74" spans="1:8">
      <c r="A74" s="3" t="s">
        <v>60</v>
      </c>
      <c r="B74" s="5">
        <v>76135.11516000003</v>
      </c>
      <c r="C74" s="5">
        <v>107439.37805999999</v>
      </c>
      <c r="D74" s="5">
        <v>183574.49322</v>
      </c>
      <c r="E74" s="5">
        <v>84988.670119999981</v>
      </c>
      <c r="F74" s="5">
        <v>268563.16333999997</v>
      </c>
      <c r="G74" s="5">
        <v>77234.544309999997</v>
      </c>
      <c r="H74" s="5">
        <v>345797.70765</v>
      </c>
    </row>
    <row r="75" spans="1:8">
      <c r="A75" s="8" t="s">
        <v>61</v>
      </c>
      <c r="B75" s="5">
        <v>103.527</v>
      </c>
      <c r="C75" s="5">
        <v>105.215</v>
      </c>
      <c r="D75" s="5">
        <v>208.74200000000002</v>
      </c>
      <c r="E75" s="5">
        <v>108.587</v>
      </c>
      <c r="F75" s="5">
        <v>317.32900000000001</v>
      </c>
      <c r="G75" s="5">
        <v>96.418999999999997</v>
      </c>
      <c r="H75" s="5">
        <v>413.74799999999999</v>
      </c>
    </row>
    <row r="76" spans="1:8">
      <c r="A76" s="8" t="s">
        <v>62</v>
      </c>
      <c r="B76" s="5"/>
      <c r="C76" s="5"/>
      <c r="D76" s="5"/>
      <c r="E76" s="5"/>
      <c r="F76" s="5"/>
      <c r="G76" s="5">
        <v>0</v>
      </c>
      <c r="H76" s="5">
        <v>0</v>
      </c>
    </row>
    <row r="77" spans="1:8">
      <c r="A77" s="8" t="s">
        <v>63</v>
      </c>
      <c r="B77" s="5">
        <v>536.58399999999995</v>
      </c>
      <c r="C77" s="5">
        <v>488.95600000000002</v>
      </c>
      <c r="D77" s="5">
        <v>1025.54</v>
      </c>
      <c r="E77" s="5">
        <v>517.88099999999997</v>
      </c>
      <c r="F77" s="5">
        <v>1543.4209999999998</v>
      </c>
      <c r="G77" s="5">
        <v>524.80499999999995</v>
      </c>
      <c r="H77" s="5">
        <v>2068.2259999999997</v>
      </c>
    </row>
    <row r="78" spans="1:8">
      <c r="A78" s="8" t="s">
        <v>96</v>
      </c>
      <c r="B78" s="5"/>
      <c r="C78" s="5"/>
      <c r="D78" s="5"/>
      <c r="E78" s="5"/>
      <c r="F78" s="5"/>
      <c r="G78" s="5"/>
      <c r="H78" s="5"/>
    </row>
    <row r="79" spans="1:8">
      <c r="A79" s="6" t="s">
        <v>64</v>
      </c>
      <c r="B79" s="5">
        <v>640.11099999999999</v>
      </c>
      <c r="C79" s="5">
        <v>594.17100000000005</v>
      </c>
      <c r="D79" s="5">
        <v>1234.2819999999999</v>
      </c>
      <c r="E79" s="5">
        <v>626.46799999999996</v>
      </c>
      <c r="F79" s="5">
        <v>1860.7499999999998</v>
      </c>
      <c r="G79" s="5">
        <v>621.22399999999993</v>
      </c>
      <c r="H79" s="5">
        <v>2481.9739999999997</v>
      </c>
    </row>
    <row r="80" spans="1:8">
      <c r="A80" s="6" t="s">
        <v>97</v>
      </c>
      <c r="B80" s="5"/>
      <c r="C80" s="5"/>
      <c r="D80" s="5"/>
      <c r="E80" s="5"/>
      <c r="F80" s="5"/>
      <c r="G80" s="5"/>
      <c r="H80" s="5"/>
    </row>
    <row r="81" spans="1:8">
      <c r="A81" s="8" t="s">
        <v>65</v>
      </c>
      <c r="B81" s="5"/>
      <c r="C81" s="5">
        <v>80.468019999999996</v>
      </c>
      <c r="D81" s="5">
        <v>80.468019999999996</v>
      </c>
      <c r="E81" s="5">
        <v>40.234009999999998</v>
      </c>
      <c r="F81" s="5">
        <v>120.70202999999999</v>
      </c>
      <c r="G81" s="5">
        <v>40.234009999999998</v>
      </c>
      <c r="H81" s="5">
        <v>160.93603999999999</v>
      </c>
    </row>
    <row r="82" spans="1:8">
      <c r="A82" s="8" t="s">
        <v>98</v>
      </c>
      <c r="B82" s="5"/>
      <c r="C82" s="5"/>
      <c r="D82" s="5"/>
      <c r="E82" s="5"/>
      <c r="F82" s="5"/>
      <c r="G82" s="5"/>
      <c r="H82" s="5"/>
    </row>
    <row r="83" spans="1:8">
      <c r="A83" s="6" t="s">
        <v>66</v>
      </c>
      <c r="B83" s="5"/>
      <c r="C83" s="5">
        <v>80.468019999999996</v>
      </c>
      <c r="D83" s="5">
        <v>80.468019999999996</v>
      </c>
      <c r="E83" s="5">
        <v>40.234009999999998</v>
      </c>
      <c r="F83" s="5">
        <v>120.70202999999999</v>
      </c>
      <c r="G83" s="5">
        <v>40.234009999999998</v>
      </c>
      <c r="H83" s="5">
        <v>160.93603999999999</v>
      </c>
    </row>
    <row r="84" spans="1:8">
      <c r="A84" s="3" t="s">
        <v>67</v>
      </c>
      <c r="B84" s="5">
        <v>640.11099999999999</v>
      </c>
      <c r="C84" s="5">
        <v>674.63902000000007</v>
      </c>
      <c r="D84" s="5">
        <v>1314.7500199999999</v>
      </c>
      <c r="E84" s="5">
        <v>666.70200999999997</v>
      </c>
      <c r="F84" s="5">
        <v>1981.4520299999997</v>
      </c>
      <c r="G84" s="5">
        <v>661.45800999999994</v>
      </c>
      <c r="H84" s="5">
        <v>2642.9100399999998</v>
      </c>
    </row>
    <row r="85" spans="1:8">
      <c r="A85" s="8" t="s">
        <v>68</v>
      </c>
      <c r="B85" s="5"/>
      <c r="C85" s="5"/>
      <c r="D85" s="5"/>
      <c r="E85" s="5"/>
      <c r="F85" s="5"/>
      <c r="G85" s="5">
        <v>104678.07858</v>
      </c>
      <c r="H85" s="5">
        <v>104678.07858</v>
      </c>
    </row>
    <row r="86" spans="1:8">
      <c r="A86" s="8" t="s">
        <v>99</v>
      </c>
      <c r="B86" s="5"/>
      <c r="C86" s="5"/>
      <c r="D86" s="5"/>
      <c r="E86" s="5"/>
      <c r="F86" s="5"/>
      <c r="G86" s="5"/>
      <c r="H86" s="5"/>
    </row>
    <row r="87" spans="1:8">
      <c r="A87" s="6" t="s">
        <v>69</v>
      </c>
      <c r="B87" s="5"/>
      <c r="C87" s="5"/>
      <c r="D87" s="5"/>
      <c r="E87" s="5"/>
      <c r="F87" s="5"/>
      <c r="G87" s="5">
        <v>104678.07858</v>
      </c>
      <c r="H87" s="5">
        <v>104678.07858</v>
      </c>
    </row>
    <row r="88" spans="1:8">
      <c r="A88" s="3" t="s">
        <v>70</v>
      </c>
      <c r="B88" s="5"/>
      <c r="C88" s="5"/>
      <c r="D88" s="5"/>
      <c r="E88" s="5"/>
      <c r="F88" s="5"/>
      <c r="G88" s="5">
        <v>104678.07858</v>
      </c>
      <c r="H88" s="5">
        <v>104678.07858</v>
      </c>
    </row>
    <row r="89" spans="1:8">
      <c r="A89" s="7" t="s">
        <v>71</v>
      </c>
      <c r="B89" s="5">
        <v>9293827.5867699999</v>
      </c>
      <c r="C89" s="5">
        <v>6880069.12151</v>
      </c>
      <c r="D89" s="5">
        <v>16173896.708279999</v>
      </c>
      <c r="E89" s="5">
        <v>6802911.4506799914</v>
      </c>
      <c r="F89" s="5">
        <v>22976808.158959989</v>
      </c>
      <c r="G89" s="5">
        <v>9559973.3676799983</v>
      </c>
      <c r="H89" s="5">
        <v>32536781.526639983</v>
      </c>
    </row>
    <row r="90" spans="1:8">
      <c r="A90" s="7" t="s">
        <v>72</v>
      </c>
      <c r="B90" s="5">
        <v>9002424.9924300015</v>
      </c>
      <c r="C90" s="5">
        <v>6557519.3129599988</v>
      </c>
      <c r="D90" s="5">
        <v>15559944.30539</v>
      </c>
      <c r="E90" s="5">
        <v>6482244.57695999</v>
      </c>
      <c r="F90" s="5">
        <v>22042188.88234999</v>
      </c>
      <c r="G90" s="5">
        <v>9158978.4623800013</v>
      </c>
      <c r="H90" s="5">
        <v>31201167.34472999</v>
      </c>
    </row>
    <row r="91" spans="1:8">
      <c r="A91" s="7" t="s">
        <v>73</v>
      </c>
      <c r="B91" s="5">
        <v>291402.5943399992</v>
      </c>
      <c r="C91" s="5">
        <v>322549.80855000007</v>
      </c>
      <c r="D91" s="5">
        <v>613952.40288999933</v>
      </c>
      <c r="E91" s="5">
        <v>320666.8737199998</v>
      </c>
      <c r="F91" s="5">
        <v>934619.27660999913</v>
      </c>
      <c r="G91" s="5">
        <v>400994.90529999929</v>
      </c>
      <c r="H91" s="5">
        <v>1335614.1819099984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topLeftCell="A10" workbookViewId="0">
      <selection activeCell="A3" sqref="A3:H89"/>
    </sheetView>
  </sheetViews>
  <sheetFormatPr defaultRowHeight="15"/>
  <cols>
    <col min="1" max="1" width="82.85546875" bestFit="1" customWidth="1"/>
    <col min="2" max="3" width="11.42578125" hidden="1" customWidth="1"/>
    <col min="4" max="4" width="12.42578125" hidden="1" customWidth="1"/>
    <col min="5" max="5" width="11.42578125" hidden="1" customWidth="1"/>
    <col min="6" max="6" width="12.42578125" hidden="1" customWidth="1"/>
    <col min="7" max="7" width="11.42578125" hidden="1" customWidth="1"/>
    <col min="8" max="8" width="12.42578125" bestFit="1" customWidth="1"/>
    <col min="9" max="9" width="12.140625" bestFit="1" customWidth="1"/>
    <col min="10" max="10" width="11.42578125" bestFit="1" customWidth="1"/>
  </cols>
  <sheetData>
    <row r="1" spans="1:9" ht="29.25" customHeight="1">
      <c r="B1" s="168">
        <v>2016</v>
      </c>
      <c r="C1" s="168"/>
      <c r="D1" s="168"/>
      <c r="E1" s="168"/>
      <c r="F1" s="168"/>
      <c r="G1" s="168"/>
      <c r="H1" s="168"/>
    </row>
    <row r="2" spans="1:9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9">
      <c r="A3" s="3" t="s">
        <v>0</v>
      </c>
      <c r="B3" s="5">
        <v>5949259.2964418652</v>
      </c>
      <c r="C3" s="5">
        <v>4494563.3233377412</v>
      </c>
      <c r="D3" s="5">
        <v>10443822.619779605</v>
      </c>
      <c r="E3" s="5">
        <v>4739349.9803323699</v>
      </c>
      <c r="F3" s="5">
        <v>15183172.600111976</v>
      </c>
      <c r="G3" s="5">
        <v>6508484.8976251297</v>
      </c>
      <c r="H3" s="5">
        <v>21691657.497737106</v>
      </c>
    </row>
    <row r="4" spans="1:9">
      <c r="A4" s="6" t="s">
        <v>85</v>
      </c>
      <c r="B4" s="5"/>
      <c r="C4" s="5"/>
      <c r="D4" s="5"/>
      <c r="E4" s="5"/>
      <c r="F4" s="5"/>
      <c r="G4" s="5"/>
      <c r="H4" s="5"/>
    </row>
    <row r="5" spans="1:9">
      <c r="A5" s="6" t="s">
        <v>1</v>
      </c>
      <c r="B5" s="5">
        <v>155.86224999999999</v>
      </c>
      <c r="C5" s="5">
        <v>257.36354</v>
      </c>
      <c r="D5" s="5">
        <v>413.22578999999996</v>
      </c>
      <c r="E5" s="5">
        <v>87.590599999999995</v>
      </c>
      <c r="F5" s="5">
        <v>500.81638999999996</v>
      </c>
      <c r="G5" s="5">
        <v>567.94470999999999</v>
      </c>
      <c r="H5" s="5">
        <v>1068.7610999999999</v>
      </c>
    </row>
    <row r="6" spans="1:9">
      <c r="A6" s="6" t="s">
        <v>2</v>
      </c>
      <c r="B6" s="5">
        <v>3267.93264</v>
      </c>
      <c r="C6" s="5">
        <v>1894.7629099999999</v>
      </c>
      <c r="D6" s="5">
        <v>5162.6955500000004</v>
      </c>
      <c r="E6" s="5">
        <v>2594.9907899999998</v>
      </c>
      <c r="F6" s="5">
        <v>7757.6863400000002</v>
      </c>
      <c r="G6" s="5">
        <v>7777.5278699999999</v>
      </c>
      <c r="H6" s="5">
        <v>15535.21421</v>
      </c>
    </row>
    <row r="7" spans="1:9">
      <c r="A7" s="6" t="s">
        <v>3</v>
      </c>
      <c r="B7" s="5">
        <v>36.535519999999998</v>
      </c>
      <c r="C7" s="5">
        <v>93.94068</v>
      </c>
      <c r="D7" s="5">
        <v>130.47620000000001</v>
      </c>
      <c r="E7" s="5">
        <v>262.72825999999998</v>
      </c>
      <c r="F7" s="5">
        <v>393.20445999999998</v>
      </c>
      <c r="G7" s="5">
        <v>1060.27304</v>
      </c>
      <c r="H7" s="5">
        <v>1453.4775</v>
      </c>
    </row>
    <row r="8" spans="1:9">
      <c r="A8" s="6" t="s">
        <v>4</v>
      </c>
      <c r="B8" s="5">
        <v>479.56267000000003</v>
      </c>
      <c r="C8" s="5">
        <v>1225.6098400000001</v>
      </c>
      <c r="D8" s="5">
        <v>1705.1725100000001</v>
      </c>
      <c r="E8" s="5">
        <v>347.49757</v>
      </c>
      <c r="F8" s="5">
        <v>2052.6700799999999</v>
      </c>
      <c r="G8" s="5">
        <v>860.99591999999996</v>
      </c>
      <c r="H8" s="5">
        <v>2913.6659999999997</v>
      </c>
    </row>
    <row r="9" spans="1:9">
      <c r="A9" s="6" t="s">
        <v>5</v>
      </c>
      <c r="B9" s="5">
        <v>7247.5758399999995</v>
      </c>
      <c r="C9" s="5">
        <v>7040.6059200000009</v>
      </c>
      <c r="D9" s="5">
        <v>14288.181759999999</v>
      </c>
      <c r="E9" s="5">
        <v>6213.9655999999995</v>
      </c>
      <c r="F9" s="5">
        <v>20502.147359999999</v>
      </c>
      <c r="G9" s="5">
        <v>11849.88301</v>
      </c>
      <c r="H9" s="5">
        <v>32352.03037</v>
      </c>
    </row>
    <row r="10" spans="1:9">
      <c r="A10" s="3" t="s">
        <v>6</v>
      </c>
      <c r="B10" s="5">
        <v>11187.468919999999</v>
      </c>
      <c r="C10" s="5">
        <v>10512.28289</v>
      </c>
      <c r="D10" s="5">
        <v>21699.751810000002</v>
      </c>
      <c r="E10" s="5">
        <v>9506.7728199999983</v>
      </c>
      <c r="F10" s="5">
        <v>31206.52463</v>
      </c>
      <c r="G10" s="5">
        <v>22116.62455</v>
      </c>
      <c r="H10" s="5">
        <v>53323.149180000008</v>
      </c>
    </row>
    <row r="11" spans="1:9">
      <c r="A11" s="3" t="s">
        <v>7</v>
      </c>
      <c r="B11" s="5">
        <v>3428.8654299999998</v>
      </c>
      <c r="C11" s="5">
        <v>5283.4489899999999</v>
      </c>
      <c r="D11" s="5">
        <v>8712.3144199999988</v>
      </c>
      <c r="E11" s="5">
        <v>5340.3596500000003</v>
      </c>
      <c r="F11" s="5">
        <v>14052.674069999999</v>
      </c>
      <c r="G11" s="5">
        <v>3975.5998500000001</v>
      </c>
      <c r="H11" s="5">
        <v>18028.27392</v>
      </c>
    </row>
    <row r="12" spans="1:9">
      <c r="A12" s="7" t="s">
        <v>8</v>
      </c>
      <c r="B12" s="5">
        <v>5963875.6307918653</v>
      </c>
      <c r="C12" s="5">
        <v>4510359.055217742</v>
      </c>
      <c r="D12" s="5">
        <v>10474234.686009604</v>
      </c>
      <c r="E12" s="5">
        <v>4754197.1128023695</v>
      </c>
      <c r="F12" s="5">
        <v>15228431.798811978</v>
      </c>
      <c r="G12" s="5">
        <v>6534577.1220251294</v>
      </c>
      <c r="H12" s="5">
        <v>21763008.920837104</v>
      </c>
      <c r="I12" s="5">
        <v>21763008.920837104</v>
      </c>
    </row>
    <row r="13" spans="1:9">
      <c r="A13" s="3" t="s">
        <v>9</v>
      </c>
      <c r="B13" s="5">
        <v>10079.519420000001</v>
      </c>
      <c r="C13" s="5">
        <v>10233.406070000001</v>
      </c>
      <c r="D13" s="5">
        <v>20312.925490000001</v>
      </c>
      <c r="E13" s="5">
        <v>9923.4353199999987</v>
      </c>
      <c r="F13" s="5">
        <v>30236.360809999998</v>
      </c>
      <c r="G13" s="5">
        <v>10429.53191</v>
      </c>
      <c r="H13" s="5">
        <v>40665.892719999996</v>
      </c>
    </row>
    <row r="14" spans="1:9">
      <c r="A14" s="3" t="s">
        <v>10</v>
      </c>
      <c r="B14" s="5">
        <v>1532.83393</v>
      </c>
      <c r="C14" s="5">
        <v>1981.6182899999999</v>
      </c>
      <c r="D14" s="5">
        <v>3514.4522200000001</v>
      </c>
      <c r="E14" s="5">
        <v>1981.6182899999999</v>
      </c>
      <c r="F14" s="5">
        <v>5496.0705099999996</v>
      </c>
      <c r="G14" s="5">
        <v>2024.8182899999999</v>
      </c>
      <c r="H14" s="5">
        <v>7520.8887999999997</v>
      </c>
    </row>
    <row r="15" spans="1:9">
      <c r="A15" s="7" t="s">
        <v>11</v>
      </c>
      <c r="B15" s="5">
        <v>11612.353350000001</v>
      </c>
      <c r="C15" s="5">
        <v>12215.024360000001</v>
      </c>
      <c r="D15" s="5">
        <v>23827.377710000001</v>
      </c>
      <c r="E15" s="5">
        <v>11905.053609999999</v>
      </c>
      <c r="F15" s="5">
        <v>35732.431319999996</v>
      </c>
      <c r="G15" s="5">
        <v>12454.350199999999</v>
      </c>
      <c r="H15" s="50">
        <v>48186.781519999997</v>
      </c>
      <c r="I15" s="50">
        <v>48186.781519999997</v>
      </c>
    </row>
    <row r="16" spans="1:9">
      <c r="A16" s="7" t="s">
        <v>12</v>
      </c>
      <c r="B16" s="5">
        <v>3858.7507099999998</v>
      </c>
      <c r="C16" s="5">
        <v>6291.1160600000003</v>
      </c>
      <c r="D16" s="5">
        <v>10149.866770000001</v>
      </c>
      <c r="E16" s="5">
        <v>5065.166479999999</v>
      </c>
      <c r="F16" s="5">
        <v>15215.03325</v>
      </c>
      <c r="G16" s="5">
        <v>5566.3711300000004</v>
      </c>
      <c r="H16" s="5">
        <v>20781.40438</v>
      </c>
      <c r="I16" s="5">
        <v>20781.40438</v>
      </c>
    </row>
    <row r="17" spans="1:9">
      <c r="A17" s="7" t="s">
        <v>13</v>
      </c>
      <c r="B17" s="5"/>
      <c r="C17" s="5">
        <v>21.3644</v>
      </c>
      <c r="D17" s="5">
        <v>21.3644</v>
      </c>
      <c r="E17" s="5">
        <v>136.75</v>
      </c>
      <c r="F17" s="5">
        <v>158.11439999999999</v>
      </c>
      <c r="G17" s="5">
        <v>15678.027170000001</v>
      </c>
      <c r="H17" s="50">
        <v>15836.141570000002</v>
      </c>
      <c r="I17" s="50">
        <v>15836.141570000002</v>
      </c>
    </row>
    <row r="18" spans="1:9">
      <c r="A18" s="7" t="s">
        <v>14</v>
      </c>
      <c r="B18" s="5">
        <v>120.2544</v>
      </c>
      <c r="C18" s="5">
        <v>92.566999999999993</v>
      </c>
      <c r="D18" s="5">
        <v>212.82139999999998</v>
      </c>
      <c r="E18" s="5">
        <v>162.41435000000001</v>
      </c>
      <c r="F18" s="5">
        <v>375.23575</v>
      </c>
      <c r="G18" s="5">
        <v>1030.4192499999999</v>
      </c>
      <c r="H18" s="5">
        <v>1405.655</v>
      </c>
    </row>
    <row r="19" spans="1:9">
      <c r="A19" s="7" t="s">
        <v>86</v>
      </c>
      <c r="B19" s="5"/>
      <c r="C19" s="5"/>
      <c r="D19" s="5"/>
      <c r="E19" s="5">
        <v>49.55</v>
      </c>
      <c r="F19" s="5">
        <v>49.55</v>
      </c>
      <c r="G19" s="5"/>
      <c r="H19" s="5">
        <v>49.55</v>
      </c>
    </row>
    <row r="20" spans="1:9">
      <c r="A20" s="7" t="s">
        <v>15</v>
      </c>
      <c r="B20" s="5"/>
      <c r="C20" s="5"/>
      <c r="D20" s="5"/>
      <c r="E20" s="5"/>
      <c r="F20" s="5"/>
      <c r="G20" s="5"/>
      <c r="H20" s="5"/>
    </row>
    <row r="21" spans="1:9">
      <c r="A21" s="3" t="s">
        <v>16</v>
      </c>
      <c r="B21" s="5">
        <v>4204.2250100000001</v>
      </c>
      <c r="C21" s="5">
        <v>3147.4357300000001</v>
      </c>
      <c r="D21" s="5">
        <v>7351.6607400000003</v>
      </c>
      <c r="E21" s="5">
        <v>2995.48515</v>
      </c>
      <c r="F21" s="5">
        <v>10347.14589</v>
      </c>
      <c r="G21" s="5">
        <v>4412.1504999999997</v>
      </c>
      <c r="H21" s="5">
        <v>14759.29639</v>
      </c>
    </row>
    <row r="22" spans="1:9">
      <c r="A22" s="3" t="s">
        <v>17</v>
      </c>
      <c r="B22" s="5">
        <v>1216.88221</v>
      </c>
      <c r="C22" s="5">
        <v>912.01332000000002</v>
      </c>
      <c r="D22" s="5">
        <v>2128.8955299999998</v>
      </c>
      <c r="E22" s="5">
        <v>896.12221999999997</v>
      </c>
      <c r="F22" s="5">
        <v>3025.01775</v>
      </c>
      <c r="G22" s="5">
        <v>1303.1740200000002</v>
      </c>
      <c r="H22" s="5">
        <v>4328.1917700000004</v>
      </c>
    </row>
    <row r="23" spans="1:9">
      <c r="A23" s="3" t="s">
        <v>18</v>
      </c>
      <c r="B23" s="5">
        <v>35.4</v>
      </c>
      <c r="C23" s="5">
        <v>35.4</v>
      </c>
      <c r="D23" s="5">
        <v>70.8</v>
      </c>
      <c r="E23" s="5">
        <v>35.4</v>
      </c>
      <c r="F23" s="5">
        <v>106.19999999999999</v>
      </c>
      <c r="G23" s="5">
        <v>35.4</v>
      </c>
      <c r="H23" s="5">
        <v>141.6</v>
      </c>
    </row>
    <row r="24" spans="1:9">
      <c r="A24" s="7" t="s">
        <v>19</v>
      </c>
      <c r="B24" s="5">
        <v>5456.5072199999995</v>
      </c>
      <c r="C24" s="5">
        <v>4094.8490500000003</v>
      </c>
      <c r="D24" s="5">
        <v>9551.3562700000002</v>
      </c>
      <c r="E24" s="5">
        <v>3927.0073699999998</v>
      </c>
      <c r="F24" s="5">
        <v>13478.36364</v>
      </c>
      <c r="G24" s="5">
        <v>5750.7245199999998</v>
      </c>
      <c r="H24" s="5">
        <v>19229.088159999999</v>
      </c>
    </row>
    <row r="25" spans="1:9">
      <c r="A25" s="3" t="s">
        <v>87</v>
      </c>
      <c r="B25" s="5"/>
      <c r="C25" s="5"/>
      <c r="D25" s="5"/>
      <c r="E25" s="5"/>
      <c r="F25" s="5"/>
      <c r="G25" s="5"/>
      <c r="H25" s="5"/>
    </row>
    <row r="26" spans="1:9">
      <c r="A26" s="3" t="s">
        <v>88</v>
      </c>
      <c r="B26" s="5"/>
      <c r="C26" s="5"/>
      <c r="D26" s="5"/>
      <c r="E26" s="5"/>
      <c r="F26" s="5"/>
      <c r="G26" s="5"/>
      <c r="H26" s="5"/>
    </row>
    <row r="27" spans="1:9">
      <c r="A27" s="3" t="s">
        <v>20</v>
      </c>
      <c r="B27" s="5">
        <v>2535502.2053700001</v>
      </c>
      <c r="C27" s="5">
        <v>1966329.04418</v>
      </c>
      <c r="D27" s="5">
        <v>4501831.2495499998</v>
      </c>
      <c r="E27" s="5">
        <v>2061542.63374</v>
      </c>
      <c r="F27" s="5">
        <v>6563373.8832900003</v>
      </c>
      <c r="G27" s="5">
        <v>2724063.3553999998</v>
      </c>
      <c r="H27" s="5">
        <v>9287437.23869</v>
      </c>
    </row>
    <row r="28" spans="1:9">
      <c r="A28" s="7" t="s">
        <v>21</v>
      </c>
      <c r="B28" s="5">
        <v>2535502.2053700001</v>
      </c>
      <c r="C28" s="5">
        <v>1966329.04418</v>
      </c>
      <c r="D28" s="5">
        <v>4501831.2495499998</v>
      </c>
      <c r="E28" s="5">
        <v>2061542.63374</v>
      </c>
      <c r="F28" s="5">
        <v>6563373.8832900003</v>
      </c>
      <c r="G28" s="5">
        <v>2724063.3553999998</v>
      </c>
      <c r="H28" s="50">
        <v>9287437.23869</v>
      </c>
      <c r="I28" s="50">
        <v>9287437.23869</v>
      </c>
    </row>
    <row r="29" spans="1:9">
      <c r="A29" s="6" t="s">
        <v>22</v>
      </c>
      <c r="B29" s="5">
        <v>6579.4419799999996</v>
      </c>
      <c r="C29" s="5">
        <v>5243.5532999999996</v>
      </c>
      <c r="D29" s="5">
        <v>11822.995279999999</v>
      </c>
      <c r="E29" s="5">
        <v>4341.0340500000002</v>
      </c>
      <c r="F29" s="5">
        <v>16164.029329999999</v>
      </c>
      <c r="G29" s="5">
        <v>5588.2324500000004</v>
      </c>
      <c r="H29" s="5">
        <v>21752.261780000001</v>
      </c>
    </row>
    <row r="30" spans="1:9">
      <c r="A30" s="6" t="s">
        <v>89</v>
      </c>
      <c r="B30" s="5"/>
      <c r="C30" s="5"/>
      <c r="D30" s="5"/>
      <c r="E30" s="5"/>
      <c r="F30" s="5"/>
      <c r="G30" s="5"/>
      <c r="H30" s="5"/>
    </row>
    <row r="31" spans="1:9">
      <c r="A31" s="6" t="s">
        <v>90</v>
      </c>
      <c r="B31" s="5"/>
      <c r="C31" s="5"/>
      <c r="D31" s="5"/>
      <c r="E31" s="5"/>
      <c r="F31" s="5"/>
      <c r="G31" s="5"/>
      <c r="H31" s="5"/>
    </row>
    <row r="32" spans="1:9">
      <c r="A32" s="3" t="s">
        <v>23</v>
      </c>
      <c r="B32" s="5">
        <v>2547538.1545700002</v>
      </c>
      <c r="C32" s="5">
        <v>1975667.4465300001</v>
      </c>
      <c r="D32" s="5">
        <v>4523205.6011000006</v>
      </c>
      <c r="E32" s="5">
        <v>2069810.6751599999</v>
      </c>
      <c r="F32" s="5">
        <v>6593016.2762600007</v>
      </c>
      <c r="G32" s="5">
        <v>2735402.3123699999</v>
      </c>
      <c r="H32" s="50">
        <v>9328418.5886300001</v>
      </c>
      <c r="I32" s="50">
        <v>9328418.5886300001</v>
      </c>
    </row>
    <row r="33" spans="1:9">
      <c r="A33" s="6" t="s">
        <v>24</v>
      </c>
      <c r="B33" s="5">
        <v>6362.4527500000004</v>
      </c>
      <c r="C33" s="5">
        <v>4704.6566999999995</v>
      </c>
      <c r="D33" s="5">
        <v>11067.10945</v>
      </c>
      <c r="E33" s="5">
        <v>4669.4414100000004</v>
      </c>
      <c r="F33" s="5">
        <v>15736.550859999999</v>
      </c>
      <c r="G33" s="5">
        <v>6674.2058699999998</v>
      </c>
      <c r="H33" s="5">
        <v>22410.756730000001</v>
      </c>
    </row>
    <row r="34" spans="1:9">
      <c r="A34" s="6" t="s">
        <v>91</v>
      </c>
      <c r="B34" s="5"/>
      <c r="C34" s="5"/>
      <c r="D34" s="5"/>
      <c r="E34" s="5"/>
      <c r="F34" s="5"/>
      <c r="G34" s="5"/>
      <c r="H34" s="5"/>
    </row>
    <row r="35" spans="1:9">
      <c r="A35" s="6" t="s">
        <v>25</v>
      </c>
      <c r="B35" s="5">
        <v>29841.626349999999</v>
      </c>
      <c r="C35" s="5">
        <v>22395.390670000001</v>
      </c>
      <c r="D35" s="5">
        <v>52237.017019999999</v>
      </c>
      <c r="E35" s="5">
        <v>29286.11637</v>
      </c>
      <c r="F35" s="5">
        <v>81523.133390000003</v>
      </c>
      <c r="G35" s="5">
        <v>31747.014940000001</v>
      </c>
      <c r="H35" s="5">
        <v>113270.14833</v>
      </c>
    </row>
    <row r="36" spans="1:9">
      <c r="A36" s="6" t="s">
        <v>92</v>
      </c>
      <c r="B36" s="5"/>
      <c r="C36" s="5"/>
      <c r="D36" s="5"/>
      <c r="E36" s="5"/>
      <c r="F36" s="5"/>
      <c r="G36" s="5"/>
      <c r="H36" s="5"/>
    </row>
    <row r="37" spans="1:9">
      <c r="A37" s="6" t="s">
        <v>26</v>
      </c>
      <c r="B37" s="5">
        <v>17730.901260000002</v>
      </c>
      <c r="C37" s="5">
        <v>20547.179669999998</v>
      </c>
      <c r="D37" s="5">
        <v>38278.080929999996</v>
      </c>
      <c r="E37" s="5">
        <v>25459.819520000001</v>
      </c>
      <c r="F37" s="5">
        <v>63737.900450000001</v>
      </c>
      <c r="G37" s="5">
        <v>22574.854769999998</v>
      </c>
      <c r="H37" s="5">
        <v>86312.755219999992</v>
      </c>
    </row>
    <row r="38" spans="1:9">
      <c r="A38" s="6" t="s">
        <v>27</v>
      </c>
      <c r="B38" s="5">
        <v>674.1</v>
      </c>
      <c r="C38" s="5">
        <v>436.5</v>
      </c>
      <c r="D38" s="5">
        <v>1110.5999999999999</v>
      </c>
      <c r="E38" s="5">
        <v>565</v>
      </c>
      <c r="F38" s="5">
        <v>1675.6</v>
      </c>
      <c r="G38" s="5">
        <v>676</v>
      </c>
      <c r="H38" s="5">
        <v>2351.6</v>
      </c>
    </row>
    <row r="39" spans="1:9">
      <c r="A39" s="3" t="s">
        <v>28</v>
      </c>
      <c r="B39" s="5">
        <v>54609.08036</v>
      </c>
      <c r="C39" s="5">
        <v>48083.727039999998</v>
      </c>
      <c r="D39" s="5">
        <v>102692.80740000001</v>
      </c>
      <c r="E39" s="5">
        <v>59980.377300000007</v>
      </c>
      <c r="F39" s="5">
        <v>162673.18470000001</v>
      </c>
      <c r="G39" s="5">
        <v>61672.075579999997</v>
      </c>
      <c r="H39" s="5">
        <v>224345.26027999999</v>
      </c>
    </row>
    <row r="40" spans="1:9">
      <c r="A40" s="6" t="s">
        <v>29</v>
      </c>
      <c r="B40" s="5">
        <v>119959.37793000002</v>
      </c>
      <c r="C40" s="5">
        <v>143302.24342000004</v>
      </c>
      <c r="D40" s="5">
        <v>263261.62135000003</v>
      </c>
      <c r="E40" s="5">
        <v>135359.32266000001</v>
      </c>
      <c r="F40" s="5">
        <v>398620.94401000004</v>
      </c>
      <c r="G40" s="5">
        <v>177621.45268000002</v>
      </c>
      <c r="H40" s="5">
        <v>576242.39669000008</v>
      </c>
      <c r="I40" s="5">
        <v>576242.39669000008</v>
      </c>
    </row>
    <row r="41" spans="1:9">
      <c r="A41" s="6" t="s">
        <v>30</v>
      </c>
      <c r="B41" s="5">
        <v>36859.581959999996</v>
      </c>
      <c r="C41" s="5">
        <v>45983.050069999903</v>
      </c>
      <c r="D41" s="5">
        <v>82842.632029999892</v>
      </c>
      <c r="E41" s="5">
        <v>38651.905339999998</v>
      </c>
      <c r="F41" s="5">
        <v>121494.53736999989</v>
      </c>
      <c r="G41" s="5">
        <v>45043.321990000004</v>
      </c>
      <c r="H41" s="5">
        <v>166537.85935999989</v>
      </c>
    </row>
    <row r="42" spans="1:9">
      <c r="A42" s="6" t="s">
        <v>31</v>
      </c>
      <c r="B42" s="5">
        <v>5329.8439699999999</v>
      </c>
      <c r="C42" s="5">
        <v>1007.53243</v>
      </c>
      <c r="D42" s="5">
        <v>6337.3764000000001</v>
      </c>
      <c r="E42" s="5">
        <v>485.70389</v>
      </c>
      <c r="F42" s="5">
        <v>6823.0802899999999</v>
      </c>
      <c r="G42" s="5">
        <v>5702.4066199999997</v>
      </c>
      <c r="H42" s="5">
        <v>12525.48691</v>
      </c>
    </row>
    <row r="43" spans="1:9">
      <c r="A43" s="6" t="s">
        <v>32</v>
      </c>
      <c r="B43" s="5">
        <v>359.65600000000001</v>
      </c>
      <c r="C43" s="5">
        <v>318.23</v>
      </c>
      <c r="D43" s="5">
        <v>677.88599999999997</v>
      </c>
      <c r="E43" s="5">
        <v>343.55099999999999</v>
      </c>
      <c r="F43" s="5">
        <v>1021.4369999999999</v>
      </c>
      <c r="G43" s="5">
        <v>114.9</v>
      </c>
      <c r="H43" s="5">
        <v>1136.337</v>
      </c>
    </row>
    <row r="44" spans="1:9">
      <c r="A44" s="3" t="s">
        <v>33</v>
      </c>
      <c r="B44" s="5">
        <v>162508.45985999997</v>
      </c>
      <c r="C44" s="5">
        <v>190611.05591999996</v>
      </c>
      <c r="D44" s="5">
        <v>353119.5157799999</v>
      </c>
      <c r="E44" s="5">
        <v>174840.48289000001</v>
      </c>
      <c r="F44" s="5">
        <v>527959.99866999988</v>
      </c>
      <c r="G44" s="5">
        <v>228482.08129</v>
      </c>
      <c r="H44" s="5">
        <v>756442.07996</v>
      </c>
    </row>
    <row r="45" spans="1:9">
      <c r="A45" s="6" t="s">
        <v>34</v>
      </c>
      <c r="B45" s="5">
        <v>14189.395250000001</v>
      </c>
      <c r="C45" s="5">
        <v>12414.878839999998</v>
      </c>
      <c r="D45" s="5">
        <v>26604.274089999999</v>
      </c>
      <c r="E45" s="5">
        <v>18409.322399999997</v>
      </c>
      <c r="F45" s="5">
        <v>45013.596489999996</v>
      </c>
      <c r="G45" s="5">
        <v>33905.48371</v>
      </c>
      <c r="H45" s="5">
        <v>78919.080199999997</v>
      </c>
    </row>
    <row r="46" spans="1:9">
      <c r="A46" s="8" t="s">
        <v>35</v>
      </c>
      <c r="B46" s="5">
        <v>11543.666140000001</v>
      </c>
      <c r="C46" s="5">
        <v>12577.707890000001</v>
      </c>
      <c r="D46" s="5">
        <v>24121.374030000003</v>
      </c>
      <c r="E46" s="5">
        <v>10060.57768</v>
      </c>
      <c r="F46" s="5">
        <v>34181.951710000001</v>
      </c>
      <c r="G46" s="5">
        <v>11419.38624</v>
      </c>
      <c r="H46" s="5">
        <v>45601.337950000001</v>
      </c>
    </row>
    <row r="47" spans="1:9">
      <c r="A47" s="8" t="s">
        <v>36</v>
      </c>
      <c r="B47" s="5">
        <v>269.06912999999997</v>
      </c>
      <c r="C47" s="5">
        <v>195.22566</v>
      </c>
      <c r="D47" s="5">
        <v>464.29478999999998</v>
      </c>
      <c r="E47" s="5">
        <v>421.00691</v>
      </c>
      <c r="F47" s="5">
        <v>885.30169999999998</v>
      </c>
      <c r="G47" s="5">
        <v>697.00894000000005</v>
      </c>
      <c r="H47" s="5">
        <v>1582.3106400000001</v>
      </c>
    </row>
    <row r="48" spans="1:9">
      <c r="A48" s="8" t="s">
        <v>37</v>
      </c>
      <c r="B48" s="5">
        <v>5091.8840300000002</v>
      </c>
      <c r="C48" s="5">
        <v>3826.9744600000004</v>
      </c>
      <c r="D48" s="5">
        <v>8918.8584900000005</v>
      </c>
      <c r="E48" s="5">
        <v>3822.18633</v>
      </c>
      <c r="F48" s="5">
        <v>12741.044820000001</v>
      </c>
      <c r="G48" s="5">
        <v>3822.8642900000004</v>
      </c>
      <c r="H48" s="5">
        <v>16563.909110000001</v>
      </c>
    </row>
    <row r="49" spans="1:9">
      <c r="A49" s="6" t="s">
        <v>38</v>
      </c>
      <c r="B49" s="5">
        <v>16904.619300000002</v>
      </c>
      <c r="C49" s="5">
        <v>16599.908010000003</v>
      </c>
      <c r="D49" s="5">
        <v>33504.527310000005</v>
      </c>
      <c r="E49" s="5">
        <v>14303.770920000001</v>
      </c>
      <c r="F49" s="5">
        <v>47808.298230000008</v>
      </c>
      <c r="G49" s="5">
        <v>15939.259470000001</v>
      </c>
      <c r="H49" s="5">
        <v>63747.557700000005</v>
      </c>
      <c r="I49" s="5">
        <v>63747.557700000005</v>
      </c>
    </row>
    <row r="50" spans="1:9">
      <c r="A50" s="6" t="s">
        <v>93</v>
      </c>
      <c r="B50" s="5"/>
      <c r="C50" s="5"/>
      <c r="D50" s="5"/>
      <c r="E50" s="5"/>
      <c r="F50" s="5"/>
      <c r="G50" s="5"/>
      <c r="H50" s="5"/>
    </row>
    <row r="51" spans="1:9">
      <c r="A51" s="6" t="s">
        <v>39</v>
      </c>
      <c r="B51" s="5"/>
      <c r="C51" s="5">
        <v>8.7810000000000006</v>
      </c>
      <c r="D51" s="5">
        <v>8.7810000000000006</v>
      </c>
      <c r="E51" s="5">
        <v>210.68709000000001</v>
      </c>
      <c r="F51" s="5">
        <v>219.46809000000002</v>
      </c>
      <c r="G51" s="5">
        <v>610.44667000000004</v>
      </c>
      <c r="H51" s="5">
        <v>829.91476000000011</v>
      </c>
    </row>
    <row r="52" spans="1:9">
      <c r="A52" s="6" t="s">
        <v>94</v>
      </c>
      <c r="B52" s="5"/>
      <c r="C52" s="5"/>
      <c r="D52" s="5"/>
      <c r="E52" s="5"/>
      <c r="F52" s="5"/>
      <c r="G52" s="5"/>
      <c r="H52" s="5"/>
    </row>
    <row r="53" spans="1:9">
      <c r="A53" s="6" t="s">
        <v>40</v>
      </c>
      <c r="B53" s="5">
        <v>30133.20523</v>
      </c>
      <c r="C53" s="5">
        <v>26922.255959999999</v>
      </c>
      <c r="D53" s="5">
        <v>57055.461190000002</v>
      </c>
      <c r="E53" s="5">
        <v>59436.362800000003</v>
      </c>
      <c r="F53" s="5">
        <v>116491.82399</v>
      </c>
      <c r="G53" s="5">
        <v>52711.502099999998</v>
      </c>
      <c r="H53" s="5">
        <v>169203.32608999999</v>
      </c>
    </row>
    <row r="54" spans="1:9">
      <c r="A54" s="6" t="s">
        <v>41</v>
      </c>
      <c r="B54" s="5">
        <v>17.520610000000001</v>
      </c>
      <c r="C54" s="5">
        <v>116.14552</v>
      </c>
      <c r="D54" s="5">
        <v>133.66613000000001</v>
      </c>
      <c r="E54" s="5">
        <v>34.920670000000001</v>
      </c>
      <c r="F54" s="5">
        <v>168.58680000000001</v>
      </c>
      <c r="G54" s="5">
        <v>81.488609999999994</v>
      </c>
      <c r="H54" s="5">
        <v>250.07541000000001</v>
      </c>
    </row>
    <row r="55" spans="1:9">
      <c r="A55" s="6" t="s">
        <v>42</v>
      </c>
      <c r="B55" s="5">
        <v>171.71426</v>
      </c>
      <c r="C55" s="5">
        <v>120.82898</v>
      </c>
      <c r="D55" s="5">
        <v>292.54323999999997</v>
      </c>
      <c r="E55" s="5">
        <v>123.49392</v>
      </c>
      <c r="F55" s="5">
        <v>416.03715999999997</v>
      </c>
      <c r="G55" s="5">
        <v>83.217600000000004</v>
      </c>
      <c r="H55" s="5">
        <v>499.25475999999998</v>
      </c>
    </row>
    <row r="56" spans="1:9">
      <c r="A56" s="6" t="s">
        <v>43</v>
      </c>
      <c r="B56" s="5">
        <v>690.31999999999994</v>
      </c>
      <c r="C56" s="5">
        <v>11.7</v>
      </c>
      <c r="D56" s="5">
        <v>702.02</v>
      </c>
      <c r="E56" s="5">
        <v>1717.44</v>
      </c>
      <c r="F56" s="5">
        <v>2419.46</v>
      </c>
      <c r="G56" s="5">
        <v>47.86</v>
      </c>
      <c r="H56" s="5">
        <v>2467.3200000000002</v>
      </c>
    </row>
    <row r="57" spans="1:9">
      <c r="A57" s="6" t="s">
        <v>44</v>
      </c>
      <c r="B57" s="5">
        <v>1247.6199999999999</v>
      </c>
      <c r="C57" s="5"/>
      <c r="D57" s="5">
        <v>1247.6199999999999</v>
      </c>
      <c r="E57" s="5">
        <v>160</v>
      </c>
      <c r="F57" s="5">
        <v>1407.62</v>
      </c>
      <c r="G57" s="5">
        <v>38.135590000000001</v>
      </c>
      <c r="H57" s="5">
        <v>1445.75559</v>
      </c>
    </row>
    <row r="58" spans="1:9">
      <c r="A58" s="8" t="s">
        <v>45</v>
      </c>
      <c r="B58" s="5"/>
      <c r="C58" s="5"/>
      <c r="D58" s="5"/>
      <c r="E58" s="5"/>
      <c r="F58" s="5"/>
      <c r="G58" s="5"/>
      <c r="H58" s="5"/>
    </row>
    <row r="59" spans="1:9">
      <c r="A59" s="8" t="s">
        <v>46</v>
      </c>
      <c r="B59" s="5">
        <v>194.54884999999999</v>
      </c>
      <c r="C59" s="5">
        <v>170.95582999999999</v>
      </c>
      <c r="D59" s="5">
        <v>365.50468000000001</v>
      </c>
      <c r="E59" s="5">
        <v>269.25463000000002</v>
      </c>
      <c r="F59" s="5">
        <v>634.75931000000003</v>
      </c>
      <c r="G59" s="5">
        <v>512.95337999999992</v>
      </c>
      <c r="H59" s="5">
        <v>1147.7126899999998</v>
      </c>
    </row>
    <row r="60" spans="1:9">
      <c r="A60" s="6" t="s">
        <v>47</v>
      </c>
      <c r="B60" s="5">
        <v>194.54884999999999</v>
      </c>
      <c r="C60" s="5">
        <v>170.95582999999999</v>
      </c>
      <c r="D60" s="5">
        <v>365.50468000000001</v>
      </c>
      <c r="E60" s="5">
        <v>269.25463000000002</v>
      </c>
      <c r="F60" s="5">
        <v>634.75931000000003</v>
      </c>
      <c r="G60" s="5">
        <v>512.95337999999992</v>
      </c>
      <c r="H60" s="5">
        <v>1147.7126899999998</v>
      </c>
    </row>
    <row r="61" spans="1:9">
      <c r="A61" s="6" t="s">
        <v>48</v>
      </c>
      <c r="B61" s="5">
        <v>1887.8792799999999</v>
      </c>
      <c r="C61" s="5">
        <v>883.7313200000001</v>
      </c>
      <c r="D61" s="5">
        <v>2771.6106</v>
      </c>
      <c r="E61" s="5">
        <v>679.37279000000001</v>
      </c>
      <c r="F61" s="5">
        <v>3450.9833899999999</v>
      </c>
      <c r="G61" s="5">
        <v>2419.83403</v>
      </c>
      <c r="H61" s="5">
        <v>5870.8174199999994</v>
      </c>
    </row>
    <row r="62" spans="1:9">
      <c r="A62" s="6" t="s">
        <v>49</v>
      </c>
      <c r="B62" s="5">
        <v>444.98500000000001</v>
      </c>
      <c r="C62" s="5">
        <v>655.18399999999997</v>
      </c>
      <c r="D62" s="5">
        <v>1100.1689999999999</v>
      </c>
      <c r="E62" s="5">
        <v>254.494</v>
      </c>
      <c r="F62" s="5">
        <v>1354.6629999999998</v>
      </c>
      <c r="G62" s="5">
        <v>415.18871999999999</v>
      </c>
      <c r="H62" s="5">
        <v>1769.8517199999997</v>
      </c>
    </row>
    <row r="63" spans="1:9">
      <c r="A63" s="6" t="s">
        <v>50</v>
      </c>
      <c r="B63" s="5">
        <v>18.04514</v>
      </c>
      <c r="C63" s="5">
        <v>13.091699999999999</v>
      </c>
      <c r="D63" s="5">
        <v>31.136839999999999</v>
      </c>
      <c r="E63" s="5">
        <v>12.766299999999999</v>
      </c>
      <c r="F63" s="5">
        <v>43.90314</v>
      </c>
      <c r="G63" s="5">
        <v>10.696899999999999</v>
      </c>
      <c r="H63" s="5">
        <v>54.60004</v>
      </c>
    </row>
    <row r="64" spans="1:9">
      <c r="A64" s="6" t="s">
        <v>51</v>
      </c>
      <c r="B64" s="5">
        <v>38.260260000000002</v>
      </c>
      <c r="C64" s="5">
        <v>38.260260000000002</v>
      </c>
      <c r="D64" s="5">
        <v>76.520520000000005</v>
      </c>
      <c r="E64" s="5">
        <v>38.260260000000002</v>
      </c>
      <c r="F64" s="5">
        <v>114.78078000000001</v>
      </c>
      <c r="G64" s="5">
        <v>38.260260000000002</v>
      </c>
      <c r="H64" s="5">
        <v>153.04104000000001</v>
      </c>
    </row>
    <row r="65" spans="1:9">
      <c r="A65" s="6" t="s">
        <v>52</v>
      </c>
      <c r="B65" s="5">
        <v>578.11887000000002</v>
      </c>
      <c r="C65" s="5">
        <v>566.48797000000002</v>
      </c>
      <c r="D65" s="5">
        <v>1144.6068399999999</v>
      </c>
      <c r="E65" s="5">
        <v>556.93795999999998</v>
      </c>
      <c r="F65" s="5">
        <v>1701.5447999999999</v>
      </c>
      <c r="G65" s="5">
        <v>527.01889000000006</v>
      </c>
      <c r="H65" s="5">
        <v>2228.56369</v>
      </c>
    </row>
    <row r="66" spans="1:9">
      <c r="A66" s="6" t="s">
        <v>53</v>
      </c>
      <c r="B66" s="5">
        <v>916.05897000000004</v>
      </c>
      <c r="C66" s="5">
        <v>1274.64149</v>
      </c>
      <c r="D66" s="5">
        <v>2190.70046</v>
      </c>
      <c r="E66" s="5">
        <v>931.00432999999998</v>
      </c>
      <c r="F66" s="5">
        <v>3121.7047899999998</v>
      </c>
      <c r="G66" s="5">
        <v>1158.93875</v>
      </c>
      <c r="H66" s="5">
        <v>4280.64354</v>
      </c>
    </row>
    <row r="67" spans="1:9">
      <c r="A67" s="6" t="s">
        <v>54</v>
      </c>
      <c r="B67" s="5">
        <v>237.93368999999998</v>
      </c>
      <c r="C67" s="5">
        <v>23.97963</v>
      </c>
      <c r="D67" s="5">
        <v>261.91332</v>
      </c>
      <c r="E67" s="5">
        <v>371.71253999999999</v>
      </c>
      <c r="F67" s="5">
        <v>633.62585999999999</v>
      </c>
      <c r="G67" s="5">
        <v>720.70164</v>
      </c>
      <c r="H67" s="5">
        <v>1354.3274999999999</v>
      </c>
    </row>
    <row r="68" spans="1:9">
      <c r="A68" s="8" t="s">
        <v>55</v>
      </c>
      <c r="B68" s="5">
        <v>951.29146000000003</v>
      </c>
      <c r="C68" s="5">
        <v>1290.1702</v>
      </c>
      <c r="D68" s="5">
        <v>2241.4616599999999</v>
      </c>
      <c r="E68" s="5">
        <v>1714.0649599999999</v>
      </c>
      <c r="F68" s="5">
        <v>3955.5266199999996</v>
      </c>
      <c r="G68" s="5">
        <v>2090.7368499999998</v>
      </c>
      <c r="H68" s="5">
        <v>6046.2634699999999</v>
      </c>
    </row>
    <row r="69" spans="1:9">
      <c r="A69" s="8" t="s">
        <v>56</v>
      </c>
      <c r="B69" s="5">
        <v>304.68110000000001</v>
      </c>
      <c r="C69" s="5">
        <v>285.75319000000007</v>
      </c>
      <c r="D69" s="5">
        <v>590.43429000000015</v>
      </c>
      <c r="E69" s="5">
        <v>289.78216999999995</v>
      </c>
      <c r="F69" s="5">
        <v>880.2164600000001</v>
      </c>
      <c r="G69" s="5">
        <v>333.0693</v>
      </c>
      <c r="H69" s="5">
        <v>1213.2857600000002</v>
      </c>
    </row>
    <row r="70" spans="1:9">
      <c r="A70" s="6" t="s">
        <v>57</v>
      </c>
      <c r="B70" s="5">
        <v>1255.9725600000002</v>
      </c>
      <c r="C70" s="5">
        <v>1575.9233900000002</v>
      </c>
      <c r="D70" s="5">
        <v>2831.8959500000001</v>
      </c>
      <c r="E70" s="5">
        <v>2003.8471299999999</v>
      </c>
      <c r="F70" s="5">
        <v>4835.7430800000002</v>
      </c>
      <c r="G70" s="5">
        <v>2423.8061499999999</v>
      </c>
      <c r="H70" s="5">
        <v>7259.5492300000005</v>
      </c>
    </row>
    <row r="71" spans="1:9">
      <c r="A71" s="6" t="s">
        <v>58</v>
      </c>
      <c r="B71" s="5"/>
      <c r="C71" s="5"/>
      <c r="D71" s="5"/>
      <c r="E71" s="5"/>
      <c r="F71" s="5"/>
      <c r="G71" s="5">
        <v>52.4</v>
      </c>
      <c r="H71" s="5">
        <v>52.4</v>
      </c>
    </row>
    <row r="72" spans="1:9">
      <c r="A72" s="6" t="s">
        <v>95</v>
      </c>
      <c r="B72" s="5"/>
      <c r="C72" s="5"/>
      <c r="D72" s="5"/>
      <c r="E72" s="5"/>
      <c r="F72" s="5"/>
      <c r="G72" s="5"/>
      <c r="H72" s="5"/>
    </row>
    <row r="73" spans="1:9">
      <c r="A73" s="6" t="s">
        <v>59</v>
      </c>
      <c r="B73" s="5">
        <v>1041.21414</v>
      </c>
      <c r="C73" s="5">
        <v>1868.64507</v>
      </c>
      <c r="D73" s="5">
        <v>2909.8592100000001</v>
      </c>
      <c r="E73" s="5">
        <v>1801.2332899999999</v>
      </c>
      <c r="F73" s="5">
        <v>4711.0924999999997</v>
      </c>
      <c r="G73" s="5">
        <v>2200.8495600000001</v>
      </c>
      <c r="H73" s="5">
        <v>6911.9420599999994</v>
      </c>
    </row>
    <row r="74" spans="1:9">
      <c r="A74" s="3" t="s">
        <v>60</v>
      </c>
      <c r="B74" s="5">
        <v>69967.411410000001</v>
      </c>
      <c r="C74" s="5">
        <v>63265.398970000002</v>
      </c>
      <c r="D74" s="5">
        <v>133232.81038000004</v>
      </c>
      <c r="E74" s="5">
        <v>101314.88102999999</v>
      </c>
      <c r="F74" s="5">
        <v>234547.69141</v>
      </c>
      <c r="G74" s="5">
        <v>113898.04203000003</v>
      </c>
      <c r="H74" s="5">
        <v>348445.73343999998</v>
      </c>
    </row>
    <row r="75" spans="1:9">
      <c r="A75" s="8" t="s">
        <v>61</v>
      </c>
      <c r="B75" s="5">
        <v>91.83</v>
      </c>
      <c r="C75" s="5">
        <v>91.83</v>
      </c>
      <c r="D75" s="5">
        <v>183.66</v>
      </c>
      <c r="E75" s="5">
        <v>89.453000000000003</v>
      </c>
      <c r="F75" s="5">
        <v>273.113</v>
      </c>
      <c r="G75" s="5">
        <v>99.965999999999994</v>
      </c>
      <c r="H75" s="5">
        <v>373.07900000000001</v>
      </c>
    </row>
    <row r="76" spans="1:9">
      <c r="A76" s="8" t="s">
        <v>62</v>
      </c>
      <c r="B76" s="5"/>
      <c r="C76" s="5"/>
      <c r="D76" s="5"/>
      <c r="E76" s="5"/>
      <c r="F76" s="5"/>
      <c r="G76" s="5"/>
      <c r="H76" s="5"/>
    </row>
    <row r="77" spans="1:9">
      <c r="A77" s="8" t="s">
        <v>63</v>
      </c>
      <c r="B77" s="5">
        <v>729.62300000000005</v>
      </c>
      <c r="C77" s="5">
        <v>701.10599999999999</v>
      </c>
      <c r="D77" s="5">
        <v>1430.729</v>
      </c>
      <c r="E77" s="5">
        <v>691.83</v>
      </c>
      <c r="F77" s="5">
        <v>2122.5590000000002</v>
      </c>
      <c r="G77" s="5">
        <v>736.79</v>
      </c>
      <c r="H77" s="5">
        <v>2859.3490000000002</v>
      </c>
    </row>
    <row r="78" spans="1:9">
      <c r="A78" s="8" t="s">
        <v>96</v>
      </c>
      <c r="B78" s="5"/>
      <c r="C78" s="5"/>
      <c r="D78" s="5"/>
      <c r="E78" s="5"/>
      <c r="F78" s="5"/>
      <c r="G78" s="5"/>
      <c r="H78" s="5"/>
    </row>
    <row r="79" spans="1:9">
      <c r="A79" s="6" t="s">
        <v>64</v>
      </c>
      <c r="B79" s="5">
        <v>821.45300000000009</v>
      </c>
      <c r="C79" s="5">
        <v>792.93600000000004</v>
      </c>
      <c r="D79" s="5">
        <v>1614.3890000000001</v>
      </c>
      <c r="E79" s="5">
        <v>781.28300000000002</v>
      </c>
      <c r="F79" s="5">
        <v>2395.672</v>
      </c>
      <c r="G79" s="5">
        <v>836.75599999999997</v>
      </c>
      <c r="H79" s="5">
        <v>3232.4280000000003</v>
      </c>
      <c r="I79" s="5">
        <v>3232.4280000000003</v>
      </c>
    </row>
    <row r="80" spans="1:9">
      <c r="A80" s="6" t="s">
        <v>97</v>
      </c>
      <c r="B80" s="5"/>
      <c r="C80" s="5"/>
      <c r="D80" s="5"/>
      <c r="E80" s="5"/>
      <c r="F80" s="5"/>
      <c r="G80" s="5"/>
      <c r="H80" s="5"/>
    </row>
    <row r="81" spans="1:10">
      <c r="A81" s="8" t="s">
        <v>65</v>
      </c>
      <c r="B81" s="5"/>
      <c r="C81" s="5">
        <v>80.468019999999996</v>
      </c>
      <c r="D81" s="5">
        <v>80.468019999999996</v>
      </c>
      <c r="E81" s="5">
        <v>40.234009999999998</v>
      </c>
      <c r="F81" s="5">
        <v>120.70202999999999</v>
      </c>
      <c r="G81" s="5">
        <v>40.234009999999998</v>
      </c>
      <c r="H81" s="5">
        <v>160.93603999999999</v>
      </c>
    </row>
    <row r="82" spans="1:10">
      <c r="A82" s="8" t="s">
        <v>98</v>
      </c>
      <c r="B82" s="5"/>
      <c r="C82" s="5"/>
      <c r="D82" s="5"/>
      <c r="E82" s="5"/>
      <c r="F82" s="5"/>
      <c r="G82" s="5"/>
      <c r="H82" s="5"/>
    </row>
    <row r="83" spans="1:10">
      <c r="A83" s="6" t="s">
        <v>66</v>
      </c>
      <c r="B83" s="5"/>
      <c r="C83" s="5">
        <v>80.468019999999996</v>
      </c>
      <c r="D83" s="5">
        <v>80.468019999999996</v>
      </c>
      <c r="E83" s="5">
        <v>40.234009999999998</v>
      </c>
      <c r="F83" s="5">
        <v>120.70202999999999</v>
      </c>
      <c r="G83" s="5">
        <v>40.234009999999998</v>
      </c>
      <c r="H83" s="5">
        <v>160.93603999999999</v>
      </c>
    </row>
    <row r="84" spans="1:10">
      <c r="A84" s="3" t="s">
        <v>67</v>
      </c>
      <c r="B84" s="5">
        <v>821.45300000000009</v>
      </c>
      <c r="C84" s="5">
        <v>873.40402000000006</v>
      </c>
      <c r="D84" s="5">
        <v>1694.8570200000001</v>
      </c>
      <c r="E84" s="5">
        <v>821.51701000000003</v>
      </c>
      <c r="F84" s="5">
        <v>2516.3740299999999</v>
      </c>
      <c r="G84" s="5">
        <v>876.99000999999998</v>
      </c>
      <c r="H84" s="5">
        <v>3393.3640400000004</v>
      </c>
    </row>
    <row r="85" spans="1:10">
      <c r="A85" s="8" t="s">
        <v>68</v>
      </c>
      <c r="B85" s="5">
        <v>31456.17079</v>
      </c>
      <c r="C85" s="5">
        <v>17980.197800000002</v>
      </c>
      <c r="D85" s="5">
        <v>49436.368589999998</v>
      </c>
      <c r="E85" s="5">
        <v>24205.400799999999</v>
      </c>
      <c r="F85" s="5">
        <v>73641.769390000001</v>
      </c>
      <c r="G85" s="5">
        <v>23567.182339999999</v>
      </c>
      <c r="H85" s="5">
        <v>97208.951730000001</v>
      </c>
    </row>
    <row r="86" spans="1:10">
      <c r="A86" s="8" t="s">
        <v>99</v>
      </c>
      <c r="B86" s="5"/>
      <c r="C86" s="5"/>
      <c r="D86" s="5"/>
      <c r="E86" s="5"/>
      <c r="F86" s="5"/>
      <c r="G86" s="5"/>
      <c r="H86" s="5"/>
    </row>
    <row r="87" spans="1:10">
      <c r="A87" s="6" t="s">
        <v>69</v>
      </c>
      <c r="B87" s="5">
        <v>31456.17079</v>
      </c>
      <c r="C87" s="5">
        <v>17980.197800000002</v>
      </c>
      <c r="D87" s="5">
        <v>49436.368589999998</v>
      </c>
      <c r="E87" s="5">
        <v>24205.400799999999</v>
      </c>
      <c r="F87" s="5">
        <v>73641.769390000001</v>
      </c>
      <c r="G87" s="5">
        <v>23567.182339999999</v>
      </c>
      <c r="H87" s="5">
        <v>97208.951730000001</v>
      </c>
    </row>
    <row r="88" spans="1:10">
      <c r="A88" s="3" t="s">
        <v>70</v>
      </c>
      <c r="B88" s="5">
        <v>31456.17079</v>
      </c>
      <c r="C88" s="5">
        <v>17980.197800000002</v>
      </c>
      <c r="D88" s="5">
        <v>49436.368589999998</v>
      </c>
      <c r="E88" s="5">
        <v>24205.400799999999</v>
      </c>
      <c r="F88" s="5">
        <v>73641.769390000001</v>
      </c>
      <c r="G88" s="5">
        <v>23567.182339999999</v>
      </c>
      <c r="H88" s="5">
        <v>97208.951730000001</v>
      </c>
    </row>
    <row r="89" spans="1:10">
      <c r="A89" s="7" t="s">
        <v>71</v>
      </c>
      <c r="B89" s="5">
        <v>8846367.719241865</v>
      </c>
      <c r="C89" s="5">
        <v>6825460.3573177438</v>
      </c>
      <c r="D89" s="5">
        <v>15671828.076559601</v>
      </c>
      <c r="E89" s="5">
        <v>7202489.3814323684</v>
      </c>
      <c r="F89" s="5">
        <v>22874317.457991984</v>
      </c>
      <c r="G89" s="5">
        <v>9733204.9733951297</v>
      </c>
      <c r="H89" s="50">
        <v>32607522.431387112</v>
      </c>
      <c r="I89">
        <f>SUM(I3:I88)</f>
        <v>41106891.458017118</v>
      </c>
      <c r="J89" s="51">
        <f>I89-H89</f>
        <v>8499369.0266300067</v>
      </c>
    </row>
    <row r="90" spans="1:10">
      <c r="A90" s="7" t="s">
        <v>72</v>
      </c>
      <c r="B90" s="5">
        <v>8550169.9071033597</v>
      </c>
      <c r="C90" s="5">
        <v>6513098.1760502402</v>
      </c>
      <c r="D90" s="5">
        <v>15063268.0831536</v>
      </c>
      <c r="E90" s="5">
        <v>6857777.2207906498</v>
      </c>
      <c r="F90" s="5">
        <v>21921045.303944249</v>
      </c>
      <c r="G90" s="5">
        <v>9293641.0213037319</v>
      </c>
      <c r="H90" s="5">
        <v>31214686.325247981</v>
      </c>
    </row>
    <row r="91" spans="1:10">
      <c r="A91" s="7" t="s">
        <v>73</v>
      </c>
      <c r="B91" s="5">
        <v>296197.81213850505</v>
      </c>
      <c r="C91" s="5">
        <v>312362.1812675019</v>
      </c>
      <c r="D91" s="5">
        <v>608559.99340600695</v>
      </c>
      <c r="E91" s="5">
        <v>344712.16064172011</v>
      </c>
      <c r="F91" s="5">
        <v>953272.15404772712</v>
      </c>
      <c r="G91" s="5">
        <v>439563.95209139853</v>
      </c>
      <c r="H91" s="5">
        <v>1392836.1061391258</v>
      </c>
    </row>
  </sheetData>
  <sheetProtection formatCells="0" formatColumns="0" formatRows="0"/>
  <mergeCells count="1">
    <mergeCell ref="B1:H1"/>
  </mergeCells>
  <pageMargins left="0.7" right="0.7" top="0.75" bottom="0.75" header="0.3" footer="0.3"/>
  <pageSetup paperSize="9" scale="5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A2" sqref="A2"/>
    </sheetView>
  </sheetViews>
  <sheetFormatPr defaultRowHeight="15"/>
  <cols>
    <col min="1" max="1" width="85" bestFit="1" customWidth="1"/>
    <col min="2" max="2" width="10" bestFit="1" customWidth="1"/>
    <col min="3" max="5" width="10.7109375" bestFit="1" customWidth="1"/>
    <col min="6" max="8" width="11.42578125" bestFit="1" customWidth="1"/>
  </cols>
  <sheetData>
    <row r="1" spans="1:8">
      <c r="A1" s="168">
        <v>2015</v>
      </c>
      <c r="B1" s="168"/>
      <c r="C1" s="168"/>
      <c r="D1" s="168"/>
      <c r="E1" s="168"/>
      <c r="F1" s="168"/>
      <c r="G1" s="168"/>
      <c r="H1" s="168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6" t="s">
        <v>293</v>
      </c>
      <c r="B3" s="10">
        <v>61.0274</v>
      </c>
      <c r="C3" s="10">
        <v>61.705489999999998</v>
      </c>
      <c r="D3" s="10">
        <v>122.73289</v>
      </c>
      <c r="E3" s="10">
        <v>42.719180000000001</v>
      </c>
      <c r="F3" s="10">
        <v>165.45206999999999</v>
      </c>
      <c r="G3" s="10">
        <v>2470.3123300000002</v>
      </c>
      <c r="H3" s="10">
        <v>2635.7644</v>
      </c>
    </row>
    <row r="4" spans="1:8">
      <c r="A4" s="6" t="s">
        <v>294</v>
      </c>
      <c r="B4" s="10">
        <v>9507.6220699999994</v>
      </c>
      <c r="C4" s="10">
        <v>2303.89399</v>
      </c>
      <c r="D4" s="10">
        <v>11811.51606</v>
      </c>
      <c r="E4" s="10">
        <v>1447.92588</v>
      </c>
      <c r="F4" s="10">
        <v>13259.441940000001</v>
      </c>
      <c r="G4" s="10">
        <v>4256.6537099999996</v>
      </c>
      <c r="H4" s="10">
        <v>17516.095649999999</v>
      </c>
    </row>
    <row r="5" spans="1:8">
      <c r="A5" s="6" t="s">
        <v>295</v>
      </c>
      <c r="B5" s="10">
        <v>3794.6128199999998</v>
      </c>
      <c r="C5" s="10">
        <v>1891.3487</v>
      </c>
      <c r="D5" s="10">
        <v>5685.9615199999998</v>
      </c>
      <c r="E5" s="10">
        <v>2198.7279100000001</v>
      </c>
      <c r="F5" s="10">
        <v>7884.6894300000004</v>
      </c>
      <c r="G5" s="10">
        <v>2929.4816700000001</v>
      </c>
      <c r="H5" s="10">
        <v>10814.1711</v>
      </c>
    </row>
    <row r="6" spans="1:8">
      <c r="A6" s="3" t="s">
        <v>296</v>
      </c>
      <c r="B6" s="10">
        <v>13363.262290000001</v>
      </c>
      <c r="C6" s="10">
        <v>4256.9481799999994</v>
      </c>
      <c r="D6" s="10">
        <v>17620.210469999998</v>
      </c>
      <c r="E6" s="10">
        <v>3689.3729700000004</v>
      </c>
      <c r="F6" s="10">
        <v>21309.583440000002</v>
      </c>
      <c r="G6" s="10">
        <v>9656.4477100000004</v>
      </c>
      <c r="H6" s="10">
        <v>30966.031149999999</v>
      </c>
    </row>
    <row r="7" spans="1:8">
      <c r="A7" s="6" t="s">
        <v>297</v>
      </c>
      <c r="B7" s="10"/>
      <c r="C7" s="10"/>
      <c r="D7" s="10"/>
      <c r="E7" s="10"/>
      <c r="F7" s="10"/>
      <c r="G7" s="10"/>
      <c r="H7" s="10"/>
    </row>
    <row r="8" spans="1:8">
      <c r="A8" s="6" t="s">
        <v>298</v>
      </c>
      <c r="B8" s="10"/>
      <c r="C8" s="10"/>
      <c r="D8" s="10"/>
      <c r="E8" s="10"/>
      <c r="F8" s="10"/>
      <c r="G8" s="10"/>
      <c r="H8" s="10"/>
    </row>
    <row r="9" spans="1:8">
      <c r="A9" s="6" t="s">
        <v>299</v>
      </c>
      <c r="B9" s="10">
        <v>278.58049999999997</v>
      </c>
      <c r="C9" s="10"/>
      <c r="D9" s="10">
        <v>278.58049999999997</v>
      </c>
      <c r="E9" s="10">
        <v>772.01355000000001</v>
      </c>
      <c r="F9" s="10">
        <v>1050.5940499999999</v>
      </c>
      <c r="G9" s="10">
        <v>751.69492000000002</v>
      </c>
      <c r="H9" s="10">
        <v>1802.2889700000001</v>
      </c>
    </row>
    <row r="10" spans="1:8">
      <c r="A10" s="6" t="s">
        <v>300</v>
      </c>
      <c r="B10" s="10"/>
      <c r="C10" s="10"/>
      <c r="D10" s="10"/>
      <c r="E10" s="10"/>
      <c r="F10" s="10"/>
      <c r="G10" s="10"/>
      <c r="H10" s="10"/>
    </row>
    <row r="11" spans="1:8">
      <c r="A11" s="8" t="s">
        <v>301</v>
      </c>
      <c r="B11" s="10"/>
      <c r="C11" s="10"/>
      <c r="D11" s="10"/>
      <c r="E11" s="10"/>
      <c r="F11" s="10"/>
      <c r="G11" s="10"/>
      <c r="H11" s="10"/>
    </row>
    <row r="12" spans="1:8">
      <c r="A12" s="8" t="s">
        <v>302</v>
      </c>
      <c r="B12" s="10"/>
      <c r="C12" s="10"/>
      <c r="D12" s="10"/>
      <c r="E12" s="10"/>
      <c r="F12" s="10"/>
      <c r="G12" s="10"/>
      <c r="H12" s="10"/>
    </row>
    <row r="13" spans="1:8">
      <c r="A13" s="8" t="s">
        <v>303</v>
      </c>
      <c r="B13" s="10"/>
      <c r="C13" s="10"/>
      <c r="D13" s="10"/>
      <c r="E13" s="10"/>
      <c r="F13" s="10"/>
      <c r="G13" s="10"/>
      <c r="H13" s="10"/>
    </row>
    <row r="14" spans="1:8">
      <c r="A14" s="8" t="s">
        <v>304</v>
      </c>
      <c r="B14" s="10"/>
      <c r="C14" s="10"/>
      <c r="D14" s="10"/>
      <c r="E14" s="10"/>
      <c r="F14" s="10"/>
      <c r="G14" s="10"/>
      <c r="H14" s="10"/>
    </row>
    <row r="15" spans="1:8">
      <c r="A15" s="6" t="s">
        <v>305</v>
      </c>
      <c r="B15" s="10"/>
      <c r="C15" s="10"/>
      <c r="D15" s="10"/>
      <c r="E15" s="10"/>
      <c r="F15" s="10"/>
      <c r="G15" s="10"/>
      <c r="H15" s="10"/>
    </row>
    <row r="16" spans="1:8">
      <c r="A16" s="6" t="s">
        <v>306</v>
      </c>
      <c r="B16" s="10">
        <v>114565.38963000001</v>
      </c>
      <c r="C16" s="10">
        <v>204961.48634</v>
      </c>
      <c r="D16" s="10">
        <v>319526.87596999999</v>
      </c>
      <c r="E16" s="10">
        <v>110017.54537000001</v>
      </c>
      <c r="F16" s="10">
        <v>429544.42134</v>
      </c>
      <c r="G16" s="10">
        <v>85596.612869999997</v>
      </c>
      <c r="H16" s="10">
        <v>515141.03421000001</v>
      </c>
    </row>
    <row r="17" spans="1:8">
      <c r="A17" s="8" t="s">
        <v>307</v>
      </c>
      <c r="B17" s="10"/>
      <c r="C17" s="10"/>
      <c r="D17" s="10"/>
      <c r="E17" s="10"/>
      <c r="F17" s="10"/>
      <c r="G17" s="10"/>
      <c r="H17" s="10"/>
    </row>
    <row r="18" spans="1:8">
      <c r="A18" s="8" t="s">
        <v>308</v>
      </c>
      <c r="B18" s="10"/>
      <c r="C18" s="10"/>
      <c r="D18" s="10"/>
      <c r="E18" s="10"/>
      <c r="F18" s="10"/>
      <c r="G18" s="10"/>
      <c r="H18" s="10"/>
    </row>
    <row r="19" spans="1:8">
      <c r="A19" s="8" t="s">
        <v>309</v>
      </c>
      <c r="B19" s="10"/>
      <c r="C19" s="10"/>
      <c r="D19" s="10"/>
      <c r="E19" s="10"/>
      <c r="F19" s="10"/>
      <c r="G19" s="10"/>
      <c r="H19" s="10"/>
    </row>
    <row r="20" spans="1:8">
      <c r="A20" s="8" t="s">
        <v>310</v>
      </c>
      <c r="B20" s="10">
        <v>87.731139999999996</v>
      </c>
      <c r="C20" s="10">
        <v>1235.4974400000001</v>
      </c>
      <c r="D20" s="10">
        <v>1323.2285800000002</v>
      </c>
      <c r="E20" s="10">
        <v>1239.96687</v>
      </c>
      <c r="F20" s="10">
        <v>2563.1954500000002</v>
      </c>
      <c r="G20" s="10">
        <v>689.93125999999995</v>
      </c>
      <c r="H20" s="10">
        <v>3253.12671</v>
      </c>
    </row>
    <row r="21" spans="1:8">
      <c r="A21" s="8" t="s">
        <v>311</v>
      </c>
      <c r="B21" s="10"/>
      <c r="C21" s="10"/>
      <c r="D21" s="10"/>
      <c r="E21" s="10"/>
      <c r="F21" s="10"/>
      <c r="G21" s="10"/>
      <c r="H21" s="10"/>
    </row>
    <row r="22" spans="1:8">
      <c r="A22" s="6" t="s">
        <v>312</v>
      </c>
      <c r="B22" s="10">
        <v>87.731139999999996</v>
      </c>
      <c r="C22" s="10">
        <v>1235.4974400000001</v>
      </c>
      <c r="D22" s="10">
        <v>1323.2285800000002</v>
      </c>
      <c r="E22" s="10">
        <v>1239.96687</v>
      </c>
      <c r="F22" s="10">
        <v>2563.1954500000002</v>
      </c>
      <c r="G22" s="10">
        <v>689.93125999999995</v>
      </c>
      <c r="H22" s="10">
        <v>3253.12671</v>
      </c>
    </row>
    <row r="23" spans="1:8">
      <c r="A23" s="6" t="s">
        <v>313</v>
      </c>
      <c r="B23" s="10"/>
      <c r="C23" s="10"/>
      <c r="D23" s="10"/>
      <c r="E23" s="10"/>
      <c r="F23" s="10"/>
      <c r="G23" s="10"/>
      <c r="H23" s="10"/>
    </row>
    <row r="24" spans="1:8">
      <c r="A24" s="6" t="s">
        <v>314</v>
      </c>
      <c r="B24" s="10"/>
      <c r="C24" s="10"/>
      <c r="D24" s="10"/>
      <c r="E24" s="10"/>
      <c r="F24" s="10"/>
      <c r="G24" s="10"/>
      <c r="H24" s="10"/>
    </row>
    <row r="25" spans="1:8">
      <c r="A25" s="6" t="s">
        <v>315</v>
      </c>
      <c r="B25" s="10">
        <v>16275.97675</v>
      </c>
      <c r="C25" s="10">
        <v>23354.237400000002</v>
      </c>
      <c r="D25" s="10">
        <v>39630.21415</v>
      </c>
      <c r="E25" s="10">
        <v>5874.8125300000002</v>
      </c>
      <c r="F25" s="10">
        <v>45505.026680000003</v>
      </c>
      <c r="G25" s="10">
        <v>7017.6070600000003</v>
      </c>
      <c r="H25" s="10">
        <v>52522.633740000005</v>
      </c>
    </row>
    <row r="26" spans="1:8">
      <c r="A26" s="6" t="s">
        <v>316</v>
      </c>
      <c r="B26" s="10"/>
      <c r="C26" s="10"/>
      <c r="D26" s="10"/>
      <c r="E26" s="10"/>
      <c r="F26" s="10"/>
      <c r="G26" s="10">
        <v>1080.12255</v>
      </c>
      <c r="H26" s="10">
        <v>1080.12255</v>
      </c>
    </row>
    <row r="27" spans="1:8">
      <c r="A27" s="6" t="s">
        <v>317</v>
      </c>
      <c r="B27" s="10"/>
      <c r="C27" s="10"/>
      <c r="D27" s="10"/>
      <c r="E27" s="10"/>
      <c r="F27" s="10"/>
      <c r="G27" s="10"/>
      <c r="H27" s="10"/>
    </row>
    <row r="28" spans="1:8">
      <c r="A28" s="6" t="s">
        <v>318</v>
      </c>
      <c r="B28" s="10">
        <v>5989.5247099999997</v>
      </c>
      <c r="C28" s="10">
        <v>207773.66052999999</v>
      </c>
      <c r="D28" s="10">
        <v>213763.18523999999</v>
      </c>
      <c r="E28" s="10">
        <v>3770.4053800000002</v>
      </c>
      <c r="F28" s="10">
        <v>217533.59062</v>
      </c>
      <c r="G28" s="10">
        <v>1778255.92573</v>
      </c>
      <c r="H28" s="10">
        <v>1995789.5163499999</v>
      </c>
    </row>
    <row r="29" spans="1:8">
      <c r="A29" s="6" t="s">
        <v>319</v>
      </c>
      <c r="B29" s="10">
        <v>7.6</v>
      </c>
      <c r="C29" s="10">
        <v>24.484999999999999</v>
      </c>
      <c r="D29" s="10">
        <v>32.085000000000001</v>
      </c>
      <c r="E29" s="10"/>
      <c r="F29" s="10">
        <v>32.085000000000001</v>
      </c>
      <c r="G29" s="10"/>
      <c r="H29" s="10">
        <v>32.085000000000001</v>
      </c>
    </row>
    <row r="30" spans="1:8">
      <c r="A30" s="6" t="s">
        <v>320</v>
      </c>
      <c r="B30" s="10"/>
      <c r="C30" s="10"/>
      <c r="D30" s="10"/>
      <c r="E30" s="10"/>
      <c r="F30" s="10"/>
      <c r="G30" s="10"/>
      <c r="H30" s="10"/>
    </row>
    <row r="31" spans="1:8">
      <c r="A31" s="6" t="s">
        <v>321</v>
      </c>
      <c r="B31" s="10"/>
      <c r="C31" s="10"/>
      <c r="D31" s="10"/>
      <c r="E31" s="10"/>
      <c r="F31" s="10"/>
      <c r="G31" s="10"/>
      <c r="H31" s="10"/>
    </row>
    <row r="32" spans="1:8">
      <c r="A32" s="6" t="s">
        <v>322</v>
      </c>
      <c r="B32" s="10"/>
      <c r="C32" s="10"/>
      <c r="D32" s="10"/>
      <c r="E32" s="10"/>
      <c r="F32" s="10"/>
      <c r="G32" s="10"/>
      <c r="H32" s="10"/>
    </row>
    <row r="33" spans="1:8">
      <c r="A33" s="6" t="s">
        <v>323</v>
      </c>
      <c r="B33" s="10"/>
      <c r="C33" s="10"/>
      <c r="D33" s="10"/>
      <c r="E33" s="10"/>
      <c r="F33" s="10"/>
      <c r="G33" s="10"/>
      <c r="H33" s="10"/>
    </row>
    <row r="34" spans="1:8">
      <c r="A34" s="6" t="s">
        <v>324</v>
      </c>
      <c r="B34" s="10"/>
      <c r="C34" s="10"/>
      <c r="D34" s="10"/>
      <c r="E34" s="10"/>
      <c r="F34" s="10"/>
      <c r="G34" s="10"/>
      <c r="H34" s="10"/>
    </row>
    <row r="35" spans="1:8">
      <c r="A35" s="6" t="s">
        <v>325</v>
      </c>
      <c r="B35" s="10">
        <v>5230.5633200000002</v>
      </c>
      <c r="C35" s="10">
        <v>2997.2513899999999</v>
      </c>
      <c r="D35" s="10">
        <v>8227.8147100000006</v>
      </c>
      <c r="E35" s="10">
        <v>3261.68912</v>
      </c>
      <c r="F35" s="10">
        <v>11489.503830000001</v>
      </c>
      <c r="G35" s="10">
        <v>4689.3621800000001</v>
      </c>
      <c r="H35" s="10">
        <v>16178.866010000002</v>
      </c>
    </row>
    <row r="36" spans="1:8">
      <c r="A36" s="3" t="s">
        <v>326</v>
      </c>
      <c r="B36" s="10">
        <v>142435.36604999998</v>
      </c>
      <c r="C36" s="10">
        <v>440346.61809999996</v>
      </c>
      <c r="D36" s="10">
        <v>582781.98414999992</v>
      </c>
      <c r="E36" s="10">
        <v>124936.43282</v>
      </c>
      <c r="F36" s="10">
        <v>707718.4169699999</v>
      </c>
      <c r="G36" s="10">
        <v>1878081.25657</v>
      </c>
      <c r="H36" s="10">
        <v>2585799.6735399999</v>
      </c>
    </row>
    <row r="37" spans="1:8">
      <c r="A37" s="7" t="s">
        <v>327</v>
      </c>
      <c r="B37" s="10">
        <v>155798.62834</v>
      </c>
      <c r="C37" s="10">
        <v>444603.56627999997</v>
      </c>
      <c r="D37" s="10">
        <v>600402.19461999997</v>
      </c>
      <c r="E37" s="10">
        <v>128625.80579</v>
      </c>
      <c r="F37" s="10">
        <v>729028.00040999986</v>
      </c>
      <c r="G37" s="10">
        <v>1887737.7042799999</v>
      </c>
      <c r="H37" s="10">
        <v>2616765.70469</v>
      </c>
    </row>
    <row r="38" spans="1:8">
      <c r="A38" s="6" t="s">
        <v>328</v>
      </c>
      <c r="B38" s="10">
        <v>104472.29451000001</v>
      </c>
      <c r="C38" s="10">
        <v>110626.61915</v>
      </c>
      <c r="D38" s="10">
        <v>215098.91366000002</v>
      </c>
      <c r="E38" s="10">
        <v>113133.10381</v>
      </c>
      <c r="F38" s="10">
        <v>328232.01747000002</v>
      </c>
      <c r="G38" s="10">
        <v>89313.665040000007</v>
      </c>
      <c r="H38" s="10">
        <v>417545.68251000001</v>
      </c>
    </row>
    <row r="39" spans="1:8">
      <c r="A39" s="6" t="s">
        <v>329</v>
      </c>
      <c r="B39" s="10"/>
      <c r="C39" s="10"/>
      <c r="D39" s="10"/>
      <c r="E39" s="10"/>
      <c r="F39" s="10"/>
      <c r="G39" s="10"/>
      <c r="H39" s="10"/>
    </row>
    <row r="40" spans="1:8">
      <c r="A40" s="6" t="s">
        <v>330</v>
      </c>
      <c r="B40" s="10"/>
      <c r="C40" s="10"/>
      <c r="D40" s="10"/>
      <c r="E40" s="10"/>
      <c r="F40" s="10"/>
      <c r="G40" s="10"/>
      <c r="H40" s="10"/>
    </row>
    <row r="41" spans="1:8">
      <c r="A41" s="6" t="s">
        <v>331</v>
      </c>
      <c r="B41" s="10"/>
      <c r="C41" s="10"/>
      <c r="D41" s="10"/>
      <c r="E41" s="10"/>
      <c r="F41" s="10"/>
      <c r="G41" s="10"/>
      <c r="H41" s="10"/>
    </row>
    <row r="42" spans="1:8">
      <c r="A42" s="6" t="s">
        <v>332</v>
      </c>
      <c r="B42" s="10"/>
      <c r="C42" s="10"/>
      <c r="D42" s="10"/>
      <c r="E42" s="10"/>
      <c r="F42" s="10"/>
      <c r="G42" s="10"/>
      <c r="H42" s="10"/>
    </row>
    <row r="43" spans="1:8">
      <c r="A43" s="3" t="s">
        <v>333</v>
      </c>
      <c r="B43" s="10">
        <v>104472.29451000001</v>
      </c>
      <c r="C43" s="10">
        <v>110626.61915</v>
      </c>
      <c r="D43" s="10">
        <v>215098.91366000002</v>
      </c>
      <c r="E43" s="10">
        <v>113133.10381</v>
      </c>
      <c r="F43" s="10">
        <v>328232.01747000002</v>
      </c>
      <c r="G43" s="10">
        <v>89313.665040000007</v>
      </c>
      <c r="H43" s="10">
        <v>417545.68251000001</v>
      </c>
    </row>
    <row r="44" spans="1:8">
      <c r="A44" s="6" t="s">
        <v>334</v>
      </c>
      <c r="B44" s="10"/>
      <c r="C44" s="10"/>
      <c r="D44" s="10"/>
      <c r="E44" s="10"/>
      <c r="F44" s="10"/>
      <c r="G44" s="10"/>
      <c r="H44" s="10"/>
    </row>
    <row r="45" spans="1:8">
      <c r="A45" s="6" t="s">
        <v>335</v>
      </c>
      <c r="B45" s="10"/>
      <c r="C45" s="10">
        <v>50.743879999999997</v>
      </c>
      <c r="D45" s="10">
        <v>50.743879999999997</v>
      </c>
      <c r="E45" s="10"/>
      <c r="F45" s="10">
        <v>50.743879999999997</v>
      </c>
      <c r="G45" s="10">
        <v>195.88643999999999</v>
      </c>
      <c r="H45" s="10">
        <v>246.63031999999998</v>
      </c>
    </row>
    <row r="46" spans="1:8">
      <c r="A46" s="8" t="s">
        <v>336</v>
      </c>
      <c r="B46" s="10"/>
      <c r="C46" s="10"/>
      <c r="D46" s="10"/>
      <c r="E46" s="10"/>
      <c r="F46" s="10"/>
      <c r="G46" s="10"/>
      <c r="H46" s="10"/>
    </row>
    <row r="47" spans="1:8">
      <c r="A47" s="8" t="s">
        <v>337</v>
      </c>
      <c r="B47" s="10"/>
      <c r="C47" s="10"/>
      <c r="D47" s="10"/>
      <c r="E47" s="10"/>
      <c r="F47" s="10"/>
      <c r="G47" s="10"/>
      <c r="H47" s="10"/>
    </row>
    <row r="48" spans="1:8">
      <c r="A48" s="8" t="s">
        <v>338</v>
      </c>
      <c r="B48" s="10"/>
      <c r="C48" s="10"/>
      <c r="D48" s="10"/>
      <c r="E48" s="10"/>
      <c r="F48" s="10"/>
      <c r="G48" s="10"/>
      <c r="H48" s="10"/>
    </row>
    <row r="49" spans="1:8">
      <c r="A49" s="8" t="s">
        <v>339</v>
      </c>
      <c r="B49" s="10"/>
      <c r="C49" s="10"/>
      <c r="D49" s="10"/>
      <c r="E49" s="10"/>
      <c r="F49" s="10"/>
      <c r="G49" s="10"/>
      <c r="H49" s="10"/>
    </row>
    <row r="50" spans="1:8">
      <c r="A50" s="6" t="s">
        <v>340</v>
      </c>
      <c r="B50" s="10"/>
      <c r="C50" s="10"/>
      <c r="D50" s="10"/>
      <c r="E50" s="10"/>
      <c r="F50" s="10"/>
      <c r="G50" s="10"/>
      <c r="H50" s="10"/>
    </row>
    <row r="51" spans="1:8">
      <c r="A51" s="6" t="s">
        <v>341</v>
      </c>
      <c r="B51" s="10">
        <v>114565.38963000001</v>
      </c>
      <c r="C51" s="10">
        <v>204946.88078000001</v>
      </c>
      <c r="D51" s="10">
        <v>319512.27041</v>
      </c>
      <c r="E51" s="10">
        <v>109577.23940000001</v>
      </c>
      <c r="F51" s="10">
        <v>429089.50981000002</v>
      </c>
      <c r="G51" s="10">
        <v>85596.612869999997</v>
      </c>
      <c r="H51" s="10">
        <v>514686.12268000003</v>
      </c>
    </row>
    <row r="52" spans="1:8">
      <c r="A52" s="6" t="s">
        <v>342</v>
      </c>
      <c r="B52" s="10"/>
      <c r="C52" s="10"/>
      <c r="D52" s="10"/>
      <c r="E52" s="10"/>
      <c r="F52" s="10"/>
      <c r="G52" s="10"/>
      <c r="H52" s="10"/>
    </row>
    <row r="53" spans="1:8">
      <c r="A53" s="6" t="s">
        <v>343</v>
      </c>
      <c r="B53" s="10"/>
      <c r="C53" s="10"/>
      <c r="D53" s="10"/>
      <c r="E53" s="10"/>
      <c r="F53" s="10"/>
      <c r="G53" s="10"/>
      <c r="H53" s="10"/>
    </row>
    <row r="54" spans="1:8">
      <c r="A54" s="6" t="s">
        <v>344</v>
      </c>
      <c r="B54" s="10"/>
      <c r="C54" s="10"/>
      <c r="D54" s="10"/>
      <c r="E54" s="10"/>
      <c r="F54" s="10"/>
      <c r="G54" s="10"/>
      <c r="H54" s="10"/>
    </row>
    <row r="55" spans="1:8">
      <c r="A55" s="6" t="s">
        <v>345</v>
      </c>
      <c r="B55" s="10">
        <v>2341.31772</v>
      </c>
      <c r="C55" s="10">
        <v>5388.3464100000001</v>
      </c>
      <c r="D55" s="10">
        <v>7729.6641300000001</v>
      </c>
      <c r="E55" s="10">
        <v>2632.1033699999998</v>
      </c>
      <c r="F55" s="10">
        <v>10361.7675</v>
      </c>
      <c r="G55" s="10">
        <v>-2425.6258899999998</v>
      </c>
      <c r="H55" s="10">
        <v>7936.1416100000006</v>
      </c>
    </row>
    <row r="56" spans="1:8">
      <c r="A56" s="6" t="s">
        <v>346</v>
      </c>
      <c r="B56" s="10"/>
      <c r="C56" s="10"/>
      <c r="D56" s="10"/>
      <c r="E56" s="10">
        <v>4.4233000000000002</v>
      </c>
      <c r="F56" s="10">
        <v>4.4233000000000002</v>
      </c>
      <c r="G56" s="10"/>
      <c r="H56" s="10">
        <v>4.4233000000000002</v>
      </c>
    </row>
    <row r="57" spans="1:8">
      <c r="A57" s="8" t="s">
        <v>347</v>
      </c>
      <c r="B57" s="10">
        <v>27.529319999999998</v>
      </c>
      <c r="C57" s="10">
        <v>0.57725000000000004</v>
      </c>
      <c r="D57" s="10">
        <v>28.106569999999998</v>
      </c>
      <c r="E57" s="10">
        <v>-0.15826999999999999</v>
      </c>
      <c r="F57" s="10">
        <v>27.948299999999996</v>
      </c>
      <c r="G57" s="10">
        <v>-1.9800000000000002E-2</v>
      </c>
      <c r="H57" s="10">
        <v>27.928499999999996</v>
      </c>
    </row>
    <row r="58" spans="1:8">
      <c r="A58" s="8" t="s">
        <v>348</v>
      </c>
      <c r="B58" s="10"/>
      <c r="C58" s="10"/>
      <c r="D58" s="10"/>
      <c r="E58" s="10"/>
      <c r="F58" s="10"/>
      <c r="G58" s="10"/>
      <c r="H58" s="10"/>
    </row>
    <row r="59" spans="1:8">
      <c r="A59" s="8" t="s">
        <v>349</v>
      </c>
      <c r="B59" s="10"/>
      <c r="C59" s="10"/>
      <c r="D59" s="10"/>
      <c r="E59" s="10"/>
      <c r="F59" s="10"/>
      <c r="G59" s="10"/>
      <c r="H59" s="10"/>
    </row>
    <row r="60" spans="1:8">
      <c r="A60" s="6" t="s">
        <v>350</v>
      </c>
      <c r="B60" s="10">
        <v>27.529319999999998</v>
      </c>
      <c r="C60" s="10">
        <v>0.57725000000000004</v>
      </c>
      <c r="D60" s="10">
        <v>28.106569999999998</v>
      </c>
      <c r="E60" s="10">
        <v>-0.15826999999999999</v>
      </c>
      <c r="F60" s="10">
        <v>27.948299999999996</v>
      </c>
      <c r="G60" s="10">
        <v>-1.9800000000000002E-2</v>
      </c>
      <c r="H60" s="10">
        <v>27.928499999999996</v>
      </c>
    </row>
    <row r="61" spans="1:8">
      <c r="A61" s="8" t="s">
        <v>351</v>
      </c>
      <c r="B61" s="10"/>
      <c r="C61" s="10"/>
      <c r="D61" s="10"/>
      <c r="E61" s="10"/>
      <c r="F61" s="10"/>
      <c r="G61" s="10"/>
      <c r="H61" s="10"/>
    </row>
    <row r="62" spans="1:8">
      <c r="A62" s="8" t="s">
        <v>352</v>
      </c>
      <c r="B62" s="10"/>
      <c r="C62" s="10"/>
      <c r="D62" s="10"/>
      <c r="E62" s="10"/>
      <c r="F62" s="10"/>
      <c r="G62" s="10"/>
      <c r="H62" s="10"/>
    </row>
    <row r="63" spans="1:8">
      <c r="A63" s="8" t="s">
        <v>353</v>
      </c>
      <c r="B63" s="10">
        <v>376.93585000000002</v>
      </c>
      <c r="C63" s="10">
        <v>308.53773999999999</v>
      </c>
      <c r="D63" s="10">
        <v>685.47359000000006</v>
      </c>
      <c r="E63" s="10">
        <v>291.84509000000003</v>
      </c>
      <c r="F63" s="10">
        <v>977.31868000000009</v>
      </c>
      <c r="G63" s="10">
        <v>312.62365999999997</v>
      </c>
      <c r="H63" s="10">
        <v>1289.9423400000001</v>
      </c>
    </row>
    <row r="64" spans="1:8">
      <c r="A64" s="6" t="s">
        <v>354</v>
      </c>
      <c r="B64" s="10">
        <v>376.93585000000002</v>
      </c>
      <c r="C64" s="10">
        <v>308.53773999999999</v>
      </c>
      <c r="D64" s="10">
        <v>685.47359000000006</v>
      </c>
      <c r="E64" s="10">
        <v>291.84509000000003</v>
      </c>
      <c r="F64" s="10">
        <v>977.31868000000009</v>
      </c>
      <c r="G64" s="10">
        <v>312.62365999999997</v>
      </c>
      <c r="H64" s="10">
        <v>1289.9423400000001</v>
      </c>
    </row>
    <row r="65" spans="1:8">
      <c r="A65" s="6" t="s">
        <v>355</v>
      </c>
      <c r="B65" s="10">
        <v>21199.444029999999</v>
      </c>
      <c r="C65" s="10">
        <v>247050.23561</v>
      </c>
      <c r="D65" s="10">
        <v>268249.67963999999</v>
      </c>
      <c r="E65" s="10">
        <v>79472.55429</v>
      </c>
      <c r="F65" s="10">
        <v>347722.23392999999</v>
      </c>
      <c r="G65" s="10">
        <v>1627502.43988</v>
      </c>
      <c r="H65" s="10">
        <v>1975224.6738100001</v>
      </c>
    </row>
    <row r="66" spans="1:8">
      <c r="A66" s="6" t="s">
        <v>356</v>
      </c>
      <c r="B66" s="10"/>
      <c r="C66" s="10"/>
      <c r="D66" s="10"/>
      <c r="E66" s="10"/>
      <c r="F66" s="10"/>
      <c r="G66" s="10"/>
      <c r="H66" s="10"/>
    </row>
    <row r="67" spans="1:8">
      <c r="A67" s="6" t="s">
        <v>357</v>
      </c>
      <c r="B67" s="10"/>
      <c r="C67" s="10"/>
      <c r="D67" s="10"/>
      <c r="E67" s="10"/>
      <c r="F67" s="10"/>
      <c r="G67" s="10"/>
      <c r="H67" s="10"/>
    </row>
    <row r="68" spans="1:8">
      <c r="A68" s="6" t="s">
        <v>358</v>
      </c>
      <c r="B68" s="10"/>
      <c r="C68" s="10"/>
      <c r="D68" s="10"/>
      <c r="E68" s="10"/>
      <c r="F68" s="10"/>
      <c r="G68" s="10"/>
      <c r="H68" s="10"/>
    </row>
    <row r="69" spans="1:8">
      <c r="A69" s="8" t="s">
        <v>359</v>
      </c>
      <c r="B69" s="10"/>
      <c r="C69" s="10"/>
      <c r="D69" s="10"/>
      <c r="E69" s="10"/>
      <c r="F69" s="10"/>
      <c r="G69" s="10"/>
      <c r="H69" s="10"/>
    </row>
    <row r="70" spans="1:8">
      <c r="A70" s="8" t="s">
        <v>360</v>
      </c>
      <c r="B70" s="10"/>
      <c r="C70" s="10"/>
      <c r="D70" s="10"/>
      <c r="E70" s="10"/>
      <c r="F70" s="10"/>
      <c r="G70" s="10"/>
      <c r="H70" s="10"/>
    </row>
    <row r="71" spans="1:8">
      <c r="A71" s="8" t="s">
        <v>361</v>
      </c>
      <c r="B71" s="10"/>
      <c r="C71" s="10"/>
      <c r="D71" s="10"/>
      <c r="E71" s="10"/>
      <c r="F71" s="10"/>
      <c r="G71" s="10"/>
      <c r="H71" s="10"/>
    </row>
    <row r="72" spans="1:8">
      <c r="A72" s="6" t="s">
        <v>362</v>
      </c>
      <c r="B72" s="10"/>
      <c r="C72" s="10"/>
      <c r="D72" s="10"/>
      <c r="E72" s="10"/>
      <c r="F72" s="10"/>
      <c r="G72" s="10"/>
      <c r="H72" s="10"/>
    </row>
    <row r="73" spans="1:8">
      <c r="A73" s="8" t="s">
        <v>363</v>
      </c>
      <c r="B73" s="5">
        <v>5313.515000000014</v>
      </c>
      <c r="C73" s="5">
        <v>4121.2569999999978</v>
      </c>
      <c r="D73" s="5">
        <v>9434.7720000000118</v>
      </c>
      <c r="E73" s="5">
        <v>5264.6924000000145</v>
      </c>
      <c r="F73" s="5">
        <v>14699.464400000026</v>
      </c>
      <c r="G73" s="5">
        <v>9411.0499999999884</v>
      </c>
      <c r="H73" s="5">
        <v>24110.514400000015</v>
      </c>
    </row>
    <row r="74" spans="1:8">
      <c r="A74" s="8" t="s">
        <v>364</v>
      </c>
      <c r="B74" s="5">
        <v>0.55618999999999996</v>
      </c>
      <c r="C74" s="5">
        <v>0.43430999999999997</v>
      </c>
      <c r="D74" s="5">
        <v>0.99049999999999994</v>
      </c>
      <c r="E74" s="5">
        <v>0.61809999999999998</v>
      </c>
      <c r="F74" s="5">
        <v>1.6086</v>
      </c>
      <c r="G74" s="5">
        <v>0.41360000000000002</v>
      </c>
      <c r="H74" s="5">
        <v>2.0222000000000002</v>
      </c>
    </row>
    <row r="75" spans="1:8">
      <c r="A75" s="8" t="s">
        <v>365</v>
      </c>
      <c r="B75" s="5">
        <v>132.36741000000001</v>
      </c>
      <c r="C75" s="5">
        <v>-35.302999999999997</v>
      </c>
      <c r="D75" s="5">
        <v>97.064410000000009</v>
      </c>
      <c r="E75" s="5">
        <v>278.90507000000002</v>
      </c>
      <c r="F75" s="5">
        <v>375.96948000000003</v>
      </c>
      <c r="G75" s="5">
        <v>3360.8361799999998</v>
      </c>
      <c r="H75" s="5">
        <v>3736.80566</v>
      </c>
    </row>
    <row r="76" spans="1:8">
      <c r="A76" s="8" t="s">
        <v>366</v>
      </c>
      <c r="B76" s="5">
        <v>171.15</v>
      </c>
      <c r="C76" s="5">
        <v>173.95</v>
      </c>
      <c r="D76" s="5">
        <v>345.1</v>
      </c>
      <c r="E76" s="5">
        <v>289.69200000000001</v>
      </c>
      <c r="F76" s="5">
        <v>634.79200000000003</v>
      </c>
      <c r="G76" s="5">
        <v>282.02</v>
      </c>
      <c r="H76" s="5">
        <v>916.81200000000001</v>
      </c>
    </row>
    <row r="77" spans="1:8">
      <c r="A77" s="6" t="s">
        <v>367</v>
      </c>
      <c r="B77" s="10">
        <v>5617.5886000000137</v>
      </c>
      <c r="C77" s="10">
        <v>4260.3383099999974</v>
      </c>
      <c r="D77" s="10">
        <v>9877.9269100000129</v>
      </c>
      <c r="E77" s="10">
        <v>5833.9075700000139</v>
      </c>
      <c r="F77" s="10">
        <v>15711.834480000025</v>
      </c>
      <c r="G77" s="10">
        <v>13054.319779999989</v>
      </c>
      <c r="H77" s="10">
        <v>28766.154260000014</v>
      </c>
    </row>
    <row r="78" spans="1:8">
      <c r="A78" s="6" t="s">
        <v>368</v>
      </c>
      <c r="B78" s="10">
        <v>9939.6525999999994</v>
      </c>
      <c r="C78" s="10">
        <v>11702.95609</v>
      </c>
      <c r="D78" s="10">
        <v>21642.608690000001</v>
      </c>
      <c r="E78" s="10">
        <v>5755.3213900000001</v>
      </c>
      <c r="F78" s="10">
        <v>27397.930080000002</v>
      </c>
      <c r="G78" s="10">
        <v>9200.2312999999995</v>
      </c>
      <c r="H78" s="10">
        <v>36598.161380000005</v>
      </c>
    </row>
    <row r="79" spans="1:8">
      <c r="A79" s="6" t="s">
        <v>369</v>
      </c>
      <c r="B79" s="10"/>
      <c r="C79" s="10"/>
      <c r="D79" s="10"/>
      <c r="E79" s="10"/>
      <c r="F79" s="10"/>
      <c r="G79" s="10"/>
      <c r="H79" s="10"/>
    </row>
    <row r="80" spans="1:8">
      <c r="A80" s="8" t="s">
        <v>370</v>
      </c>
      <c r="B80" s="10"/>
      <c r="C80" s="10"/>
      <c r="D80" s="10"/>
      <c r="E80" s="10"/>
      <c r="F80" s="10"/>
      <c r="G80" s="10"/>
      <c r="H80" s="10"/>
    </row>
    <row r="81" spans="1:8">
      <c r="A81" s="8" t="s">
        <v>371</v>
      </c>
      <c r="B81" s="10"/>
      <c r="C81" s="10"/>
      <c r="D81" s="10"/>
      <c r="E81" s="10"/>
      <c r="F81" s="10"/>
      <c r="G81" s="10"/>
      <c r="H81" s="10"/>
    </row>
    <row r="82" spans="1:8">
      <c r="A82" s="8" t="s">
        <v>372</v>
      </c>
      <c r="B82" s="10"/>
      <c r="C82" s="10"/>
      <c r="D82" s="10"/>
      <c r="E82" s="10"/>
      <c r="F82" s="10"/>
      <c r="G82" s="10"/>
      <c r="H82" s="10"/>
    </row>
    <row r="83" spans="1:8">
      <c r="A83" s="8" t="s">
        <v>373</v>
      </c>
      <c r="B83" s="10">
        <v>45016.374320000003</v>
      </c>
      <c r="C83" s="10">
        <v>45450.81207</v>
      </c>
      <c r="D83" s="10">
        <v>90467.186390000003</v>
      </c>
      <c r="E83" s="10">
        <v>45051.374830000001</v>
      </c>
      <c r="F83" s="10">
        <v>135518.56122</v>
      </c>
      <c r="G83" s="10">
        <v>189224.595</v>
      </c>
      <c r="H83" s="10">
        <v>324743.15622</v>
      </c>
    </row>
    <row r="84" spans="1:8">
      <c r="A84" s="8" t="s">
        <v>374</v>
      </c>
      <c r="B84" s="10"/>
      <c r="C84" s="10"/>
      <c r="D84" s="10"/>
      <c r="E84" s="10"/>
      <c r="F84" s="10"/>
      <c r="G84" s="10"/>
      <c r="H84" s="10"/>
    </row>
    <row r="85" spans="1:8">
      <c r="A85" s="6" t="s">
        <v>375</v>
      </c>
      <c r="B85" s="10">
        <v>45016.374320000003</v>
      </c>
      <c r="C85" s="10">
        <v>45450.81207</v>
      </c>
      <c r="D85" s="10">
        <v>90467.186390000003</v>
      </c>
      <c r="E85" s="10">
        <v>45051.374830000001</v>
      </c>
      <c r="F85" s="10">
        <v>135518.56122</v>
      </c>
      <c r="G85" s="10">
        <v>189224.595</v>
      </c>
      <c r="H85" s="10">
        <v>324743.15622</v>
      </c>
    </row>
    <row r="86" spans="1:8">
      <c r="A86" s="6" t="s">
        <v>376</v>
      </c>
      <c r="B86" s="10"/>
      <c r="C86" s="10"/>
      <c r="D86" s="10"/>
      <c r="E86" s="10"/>
      <c r="F86" s="10"/>
      <c r="G86" s="10"/>
      <c r="H86" s="10"/>
    </row>
    <row r="87" spans="1:8">
      <c r="A87" s="6" t="s">
        <v>377</v>
      </c>
      <c r="B87" s="10"/>
      <c r="C87" s="10"/>
      <c r="D87" s="10"/>
      <c r="E87" s="10"/>
      <c r="F87" s="10"/>
      <c r="G87" s="10"/>
      <c r="H87" s="10"/>
    </row>
    <row r="88" spans="1:8">
      <c r="A88" s="6" t="s">
        <v>378</v>
      </c>
      <c r="B88" s="10"/>
      <c r="C88" s="10"/>
      <c r="D88" s="10"/>
      <c r="E88" s="10"/>
      <c r="F88" s="10"/>
      <c r="G88" s="10"/>
      <c r="H88" s="10"/>
    </row>
    <row r="89" spans="1:8">
      <c r="A89" s="6" t="s">
        <v>379</v>
      </c>
      <c r="B89" s="10">
        <v>-111.544690000014</v>
      </c>
      <c r="C89" s="10">
        <v>130.981490000002</v>
      </c>
      <c r="D89" s="10">
        <v>19.436799999987997</v>
      </c>
      <c r="E89" s="10">
        <v>57.2795099999868</v>
      </c>
      <c r="F89" s="10">
        <v>76.716309999974797</v>
      </c>
      <c r="G89" s="10">
        <v>-538.18765999998902</v>
      </c>
      <c r="H89" s="10">
        <v>-461.47135000001424</v>
      </c>
    </row>
    <row r="90" spans="1:8">
      <c r="A90" s="3" t="s">
        <v>380</v>
      </c>
      <c r="B90" s="10">
        <v>198972.68738000002</v>
      </c>
      <c r="C90" s="10">
        <v>519290.40962999995</v>
      </c>
      <c r="D90" s="10">
        <v>718263.09701000014</v>
      </c>
      <c r="E90" s="10">
        <v>248675.89048000003</v>
      </c>
      <c r="F90" s="10">
        <v>966938.98749000009</v>
      </c>
      <c r="G90" s="10">
        <v>1922122.87558</v>
      </c>
      <c r="H90" s="10">
        <v>2889061.86307</v>
      </c>
    </row>
    <row r="91" spans="1:8">
      <c r="A91" s="7" t="s">
        <v>381</v>
      </c>
      <c r="B91" s="10">
        <v>303444.98189000005</v>
      </c>
      <c r="C91" s="10">
        <v>629917.02877999994</v>
      </c>
      <c r="D91" s="10">
        <v>933362.01067000022</v>
      </c>
      <c r="E91" s="10">
        <v>361808.99429000006</v>
      </c>
      <c r="F91" s="10">
        <v>1295171.00496</v>
      </c>
      <c r="G91" s="10">
        <v>2011436.5406200001</v>
      </c>
      <c r="H91" s="10">
        <v>3306607.5455800002</v>
      </c>
    </row>
  </sheetData>
  <sheetProtection formatCells="0" formatColumns="0" formatRows="0"/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H83" sqref="H83"/>
    </sheetView>
  </sheetViews>
  <sheetFormatPr defaultRowHeight="15"/>
  <cols>
    <col min="1" max="1" width="85" bestFit="1" customWidth="1"/>
    <col min="2" max="7" width="10" hidden="1" customWidth="1"/>
    <col min="8" max="8" width="11.42578125" bestFit="1" customWidth="1"/>
  </cols>
  <sheetData>
    <row r="1" spans="1:8">
      <c r="B1" s="168">
        <v>2016</v>
      </c>
      <c r="C1" s="168"/>
      <c r="D1" s="168"/>
      <c r="E1" s="168"/>
      <c r="F1" s="168"/>
      <c r="G1" s="168"/>
      <c r="H1" s="168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6" t="s">
        <v>293</v>
      </c>
      <c r="B3" s="10"/>
      <c r="C3" s="10"/>
      <c r="D3" s="10"/>
      <c r="E3" s="10"/>
      <c r="F3" s="10"/>
      <c r="G3" s="10"/>
      <c r="H3" s="10"/>
    </row>
    <row r="4" spans="1:8">
      <c r="A4" s="6" t="s">
        <v>294</v>
      </c>
      <c r="B4" s="10">
        <v>7489.1009800000002</v>
      </c>
      <c r="C4" s="10">
        <v>3031.0611899999999</v>
      </c>
      <c r="D4" s="10">
        <v>10520.16217</v>
      </c>
      <c r="E4" s="10"/>
      <c r="F4" s="10">
        <v>10520.16217</v>
      </c>
      <c r="G4" s="10">
        <v>639.76120000000003</v>
      </c>
      <c r="H4" s="10">
        <v>11159.92337</v>
      </c>
    </row>
    <row r="5" spans="1:8">
      <c r="A5" s="6" t="s">
        <v>295</v>
      </c>
      <c r="B5" s="10">
        <v>3726.8967499999999</v>
      </c>
      <c r="C5" s="10">
        <v>1584.28042</v>
      </c>
      <c r="D5" s="10">
        <v>5311.1771699999999</v>
      </c>
      <c r="E5" s="10">
        <v>2608.8729400000002</v>
      </c>
      <c r="F5" s="10">
        <v>7920.0501100000001</v>
      </c>
      <c r="G5" s="10">
        <v>15327.007739999999</v>
      </c>
      <c r="H5" s="10">
        <v>23247.057849999997</v>
      </c>
    </row>
    <row r="6" spans="1:8">
      <c r="A6" s="3" t="s">
        <v>296</v>
      </c>
      <c r="B6" s="10">
        <v>11215.997729999999</v>
      </c>
      <c r="C6" s="10">
        <v>4615.3416099999995</v>
      </c>
      <c r="D6" s="10">
        <v>15831.339339999999</v>
      </c>
      <c r="E6" s="10">
        <v>2608.8729400000002</v>
      </c>
      <c r="F6" s="10">
        <v>18440.21228</v>
      </c>
      <c r="G6" s="10">
        <v>15966.76894</v>
      </c>
      <c r="H6" s="10">
        <v>34406.981220000001</v>
      </c>
    </row>
    <row r="7" spans="1:8">
      <c r="A7" s="6" t="s">
        <v>297</v>
      </c>
      <c r="B7" s="10"/>
      <c r="C7" s="10"/>
      <c r="D7" s="10"/>
      <c r="E7" s="10"/>
      <c r="F7" s="10"/>
      <c r="G7" s="10"/>
      <c r="H7" s="10"/>
    </row>
    <row r="8" spans="1:8">
      <c r="A8" s="6" t="s">
        <v>298</v>
      </c>
      <c r="B8" s="10"/>
      <c r="C8" s="10"/>
      <c r="D8" s="10"/>
      <c r="E8" s="10"/>
      <c r="F8" s="10"/>
      <c r="G8" s="10"/>
      <c r="H8" s="10"/>
    </row>
    <row r="9" spans="1:8">
      <c r="A9" s="6" t="s">
        <v>299</v>
      </c>
      <c r="B9" s="10"/>
      <c r="C9" s="10"/>
      <c r="D9" s="10"/>
      <c r="E9" s="10">
        <v>218.64406779660999</v>
      </c>
      <c r="F9" s="10">
        <v>218.64406779660999</v>
      </c>
      <c r="G9" s="10">
        <v>1129.5338983050799</v>
      </c>
      <c r="H9" s="10">
        <v>1348.1779661016899</v>
      </c>
    </row>
    <row r="10" spans="1:8">
      <c r="A10" s="6" t="s">
        <v>300</v>
      </c>
      <c r="B10" s="10"/>
      <c r="C10" s="10"/>
      <c r="D10" s="10"/>
      <c r="E10" s="10"/>
      <c r="F10" s="10"/>
      <c r="G10" s="10"/>
      <c r="H10" s="10"/>
    </row>
    <row r="11" spans="1:8">
      <c r="A11" s="8" t="s">
        <v>301</v>
      </c>
      <c r="B11" s="10"/>
      <c r="C11" s="10"/>
      <c r="D11" s="10"/>
      <c r="E11" s="10"/>
      <c r="F11" s="10"/>
      <c r="G11" s="10"/>
      <c r="H11" s="10"/>
    </row>
    <row r="12" spans="1:8">
      <c r="A12" s="8" t="s">
        <v>302</v>
      </c>
      <c r="B12" s="10"/>
      <c r="C12" s="10"/>
      <c r="D12" s="10"/>
      <c r="E12" s="10"/>
      <c r="F12" s="10"/>
      <c r="G12" s="10"/>
      <c r="H12" s="10"/>
    </row>
    <row r="13" spans="1:8">
      <c r="A13" s="8" t="s">
        <v>303</v>
      </c>
      <c r="B13" s="10"/>
      <c r="C13" s="10"/>
      <c r="D13" s="10"/>
      <c r="E13" s="10"/>
      <c r="F13" s="10"/>
      <c r="G13" s="10"/>
      <c r="H13" s="10"/>
    </row>
    <row r="14" spans="1:8">
      <c r="A14" s="8" t="s">
        <v>304</v>
      </c>
      <c r="B14" s="10"/>
      <c r="C14" s="10"/>
      <c r="D14" s="10"/>
      <c r="E14" s="10"/>
      <c r="F14" s="10"/>
      <c r="G14" s="10"/>
      <c r="H14" s="10"/>
    </row>
    <row r="15" spans="1:8">
      <c r="A15" s="6" t="s">
        <v>305</v>
      </c>
      <c r="B15" s="10"/>
      <c r="C15" s="10"/>
      <c r="D15" s="10"/>
      <c r="E15" s="10"/>
      <c r="F15" s="10"/>
      <c r="G15" s="10"/>
      <c r="H15" s="10"/>
    </row>
    <row r="16" spans="1:8">
      <c r="A16" s="6" t="s">
        <v>306</v>
      </c>
      <c r="B16" s="10">
        <v>84962.579169999997</v>
      </c>
      <c r="C16" s="10">
        <v>39099.493699999999</v>
      </c>
      <c r="D16" s="10">
        <v>124062.07287</v>
      </c>
      <c r="E16" s="10">
        <v>42235.673119999999</v>
      </c>
      <c r="F16" s="10">
        <v>166297.74599</v>
      </c>
      <c r="G16" s="10">
        <v>118777.47990000001</v>
      </c>
      <c r="H16" s="10">
        <v>285075.22589</v>
      </c>
    </row>
    <row r="17" spans="1:8">
      <c r="A17" s="8" t="s">
        <v>307</v>
      </c>
      <c r="B17" s="10"/>
      <c r="C17" s="10"/>
      <c r="D17" s="10"/>
      <c r="E17" s="10"/>
      <c r="F17" s="10"/>
      <c r="G17" s="10"/>
      <c r="H17" s="10"/>
    </row>
    <row r="18" spans="1:8">
      <c r="A18" s="8" t="s">
        <v>308</v>
      </c>
      <c r="B18" s="10"/>
      <c r="C18" s="10"/>
      <c r="D18" s="10"/>
      <c r="E18" s="10"/>
      <c r="F18" s="10"/>
      <c r="G18" s="10"/>
      <c r="H18" s="10"/>
    </row>
    <row r="19" spans="1:8">
      <c r="A19" s="8" t="s">
        <v>309</v>
      </c>
      <c r="B19" s="10"/>
      <c r="C19" s="10"/>
      <c r="D19" s="10"/>
      <c r="E19" s="10"/>
      <c r="F19" s="10"/>
      <c r="G19" s="10"/>
      <c r="H19" s="10"/>
    </row>
    <row r="20" spans="1:8">
      <c r="A20" s="8" t="s">
        <v>310</v>
      </c>
      <c r="B20" s="10">
        <v>460.03286000000003</v>
      </c>
      <c r="C20" s="10">
        <v>23132.481199999998</v>
      </c>
      <c r="D20" s="10">
        <v>23592.514059999998</v>
      </c>
      <c r="E20" s="10">
        <v>6240.57114</v>
      </c>
      <c r="F20" s="10">
        <v>29833.085199999998</v>
      </c>
      <c r="G20" s="10">
        <v>35320.986870000001</v>
      </c>
      <c r="H20" s="10">
        <v>65154.072069999995</v>
      </c>
    </row>
    <row r="21" spans="1:8">
      <c r="A21" s="8" t="s">
        <v>311</v>
      </c>
      <c r="B21" s="10"/>
      <c r="C21" s="10"/>
      <c r="D21" s="10"/>
      <c r="E21" s="10"/>
      <c r="F21" s="10"/>
      <c r="G21" s="10"/>
      <c r="H21" s="10"/>
    </row>
    <row r="22" spans="1:8">
      <c r="A22" s="6" t="s">
        <v>312</v>
      </c>
      <c r="B22" s="10">
        <v>460.03286000000003</v>
      </c>
      <c r="C22" s="10">
        <v>23132.481199999998</v>
      </c>
      <c r="D22" s="10">
        <v>23592.514059999998</v>
      </c>
      <c r="E22" s="10">
        <v>6240.57114</v>
      </c>
      <c r="F22" s="10">
        <v>29833.085199999998</v>
      </c>
      <c r="G22" s="10">
        <v>35320.986870000001</v>
      </c>
      <c r="H22" s="10">
        <v>65154.072069999995</v>
      </c>
    </row>
    <row r="23" spans="1:8">
      <c r="A23" s="6" t="s">
        <v>313</v>
      </c>
      <c r="B23" s="10"/>
      <c r="C23" s="10"/>
      <c r="D23" s="10"/>
      <c r="E23" s="10"/>
      <c r="F23" s="10"/>
      <c r="G23" s="10"/>
      <c r="H23" s="10"/>
    </row>
    <row r="24" spans="1:8">
      <c r="A24" s="6" t="s">
        <v>314</v>
      </c>
      <c r="B24" s="10"/>
      <c r="C24" s="10"/>
      <c r="D24" s="10"/>
      <c r="E24" s="10"/>
      <c r="F24" s="10"/>
      <c r="G24" s="10"/>
      <c r="H24" s="10"/>
    </row>
    <row r="25" spans="1:8">
      <c r="A25" s="6" t="s">
        <v>315</v>
      </c>
      <c r="B25" s="10">
        <v>18053.785980000001</v>
      </c>
      <c r="C25" s="10">
        <v>24921.709080000001</v>
      </c>
      <c r="D25" s="10">
        <v>42975.495060000001</v>
      </c>
      <c r="E25" s="10">
        <v>69344.602169999998</v>
      </c>
      <c r="F25" s="10">
        <v>112320.09723</v>
      </c>
      <c r="G25" s="10">
        <v>19358.082020000002</v>
      </c>
      <c r="H25" s="10">
        <v>131678.17924999999</v>
      </c>
    </row>
    <row r="26" spans="1:8">
      <c r="A26" s="6" t="s">
        <v>316</v>
      </c>
      <c r="B26" s="10"/>
      <c r="C26" s="10"/>
      <c r="D26" s="10"/>
      <c r="E26" s="10"/>
      <c r="F26" s="10"/>
      <c r="G26" s="10"/>
      <c r="H26" s="10"/>
    </row>
    <row r="27" spans="1:8">
      <c r="A27" s="6" t="s">
        <v>317</v>
      </c>
      <c r="B27" s="10"/>
      <c r="C27" s="10"/>
      <c r="D27" s="10"/>
      <c r="E27" s="10"/>
      <c r="F27" s="10"/>
      <c r="G27" s="10"/>
      <c r="H27" s="10"/>
    </row>
    <row r="28" spans="1:8">
      <c r="A28" s="6" t="s">
        <v>318</v>
      </c>
      <c r="B28" s="10">
        <v>11800.106100000001</v>
      </c>
      <c r="C28" s="10">
        <v>65676.856839999993</v>
      </c>
      <c r="D28" s="10">
        <v>77476.962939999998</v>
      </c>
      <c r="E28" s="10">
        <v>58020.289859999997</v>
      </c>
      <c r="F28" s="10">
        <v>135497.25279999999</v>
      </c>
      <c r="G28" s="10">
        <v>155909.94946</v>
      </c>
      <c r="H28" s="10">
        <v>291407.20225999999</v>
      </c>
    </row>
    <row r="29" spans="1:8">
      <c r="A29" s="6" t="s">
        <v>319</v>
      </c>
      <c r="B29" s="10">
        <v>11.475680000000001</v>
      </c>
      <c r="C29" s="10">
        <v>3.4889999999999999</v>
      </c>
      <c r="D29" s="10">
        <v>14.964680000000001</v>
      </c>
      <c r="E29" s="10"/>
      <c r="F29" s="10">
        <v>14.964680000000001</v>
      </c>
      <c r="G29" s="10"/>
      <c r="H29" s="10">
        <v>14.964680000000001</v>
      </c>
    </row>
    <row r="30" spans="1:8">
      <c r="A30" s="6" t="s">
        <v>320</v>
      </c>
      <c r="B30" s="10"/>
      <c r="C30" s="10"/>
      <c r="D30" s="10"/>
      <c r="E30" s="10"/>
      <c r="F30" s="10"/>
      <c r="G30" s="10"/>
      <c r="H30" s="10"/>
    </row>
    <row r="31" spans="1:8">
      <c r="A31" s="6" t="s">
        <v>321</v>
      </c>
      <c r="B31" s="10"/>
      <c r="C31" s="10"/>
      <c r="D31" s="10"/>
      <c r="E31" s="10"/>
      <c r="F31" s="10"/>
      <c r="G31" s="10"/>
      <c r="H31" s="10"/>
    </row>
    <row r="32" spans="1:8">
      <c r="A32" s="6" t="s">
        <v>322</v>
      </c>
      <c r="B32" s="10"/>
      <c r="C32" s="10"/>
      <c r="D32" s="10"/>
      <c r="E32" s="10"/>
      <c r="F32" s="10"/>
      <c r="G32" s="10"/>
      <c r="H32" s="10"/>
    </row>
    <row r="33" spans="1:8">
      <c r="A33" s="6" t="s">
        <v>323</v>
      </c>
      <c r="B33" s="10"/>
      <c r="C33" s="10"/>
      <c r="D33" s="10"/>
      <c r="E33" s="10"/>
      <c r="F33" s="10"/>
      <c r="G33" s="10"/>
      <c r="H33" s="10"/>
    </row>
    <row r="34" spans="1:8">
      <c r="A34" s="6" t="s">
        <v>324</v>
      </c>
      <c r="B34" s="10"/>
      <c r="C34" s="10"/>
      <c r="D34" s="10"/>
      <c r="E34" s="10"/>
      <c r="F34" s="10"/>
      <c r="G34" s="10"/>
      <c r="H34" s="10"/>
    </row>
    <row r="35" spans="1:8">
      <c r="A35" s="6" t="s">
        <v>325</v>
      </c>
      <c r="B35" s="10">
        <v>3537.4034999999999</v>
      </c>
      <c r="C35" s="10">
        <v>2035.90399</v>
      </c>
      <c r="D35" s="10">
        <v>5573.3074900000001</v>
      </c>
      <c r="E35" s="10">
        <v>4570.62435</v>
      </c>
      <c r="F35" s="10">
        <v>10143.931840000001</v>
      </c>
      <c r="G35" s="10">
        <v>3429.5477500000002</v>
      </c>
      <c r="H35" s="10">
        <v>13573.479590000001</v>
      </c>
    </row>
    <row r="36" spans="1:8">
      <c r="A36" s="3" t="s">
        <v>326</v>
      </c>
      <c r="B36" s="10">
        <v>118825.38329000001</v>
      </c>
      <c r="C36" s="10">
        <v>154869.93380999999</v>
      </c>
      <c r="D36" s="10">
        <v>273695.31709999993</v>
      </c>
      <c r="E36" s="10">
        <v>180630.40470779661</v>
      </c>
      <c r="F36" s="10">
        <v>454325.72180779651</v>
      </c>
      <c r="G36" s="10">
        <v>333925.57989830512</v>
      </c>
      <c r="H36" s="10">
        <v>788251.30170610163</v>
      </c>
    </row>
    <row r="37" spans="1:8">
      <c r="A37" s="7" t="s">
        <v>327</v>
      </c>
      <c r="B37" s="10">
        <v>130041.38102000002</v>
      </c>
      <c r="C37" s="10">
        <v>159485.27541999999</v>
      </c>
      <c r="D37" s="10">
        <v>289526.65643999993</v>
      </c>
      <c r="E37" s="10">
        <v>183239.27764779661</v>
      </c>
      <c r="F37" s="10">
        <v>472765.93408779649</v>
      </c>
      <c r="G37" s="10">
        <v>349892.3488383051</v>
      </c>
      <c r="H37" s="50">
        <v>822658.28292610159</v>
      </c>
    </row>
    <row r="38" spans="1:8">
      <c r="A38" s="6" t="s">
        <v>328</v>
      </c>
      <c r="B38" s="10">
        <v>79358.79277</v>
      </c>
      <c r="C38" s="10">
        <v>69901.422860000006</v>
      </c>
      <c r="D38" s="10">
        <v>149260.21562999999</v>
      </c>
      <c r="E38" s="10">
        <v>64847.78974</v>
      </c>
      <c r="F38" s="10">
        <v>214108.00537</v>
      </c>
      <c r="G38" s="10">
        <v>59718.765240000001</v>
      </c>
      <c r="H38" s="10">
        <v>273826.77061000001</v>
      </c>
    </row>
    <row r="39" spans="1:8">
      <c r="A39" s="6" t="s">
        <v>329</v>
      </c>
      <c r="B39" s="10"/>
      <c r="C39" s="10"/>
      <c r="D39" s="10"/>
      <c r="E39" s="10"/>
      <c r="F39" s="10"/>
      <c r="G39" s="10"/>
      <c r="H39" s="10"/>
    </row>
    <row r="40" spans="1:8">
      <c r="A40" s="6" t="s">
        <v>330</v>
      </c>
      <c r="B40" s="10"/>
      <c r="C40" s="10"/>
      <c r="D40" s="10"/>
      <c r="E40" s="10"/>
      <c r="F40" s="10"/>
      <c r="G40" s="10"/>
      <c r="H40" s="10"/>
    </row>
    <row r="41" spans="1:8">
      <c r="A41" s="6" t="s">
        <v>331</v>
      </c>
      <c r="B41" s="10"/>
      <c r="C41" s="10"/>
      <c r="D41" s="10"/>
      <c r="E41" s="10"/>
      <c r="F41" s="10"/>
      <c r="G41" s="10"/>
      <c r="H41" s="10"/>
    </row>
    <row r="42" spans="1:8">
      <c r="A42" s="6" t="s">
        <v>332</v>
      </c>
      <c r="B42" s="10"/>
      <c r="C42" s="10"/>
      <c r="D42" s="10"/>
      <c r="E42" s="10"/>
      <c r="F42" s="10"/>
      <c r="G42" s="10"/>
      <c r="H42" s="10"/>
    </row>
    <row r="43" spans="1:8">
      <c r="A43" s="3" t="s">
        <v>333</v>
      </c>
      <c r="B43" s="10">
        <v>79358.79277</v>
      </c>
      <c r="C43" s="10">
        <v>69901.422860000006</v>
      </c>
      <c r="D43" s="10">
        <v>149260.21562999999</v>
      </c>
      <c r="E43" s="10">
        <v>64847.78974</v>
      </c>
      <c r="F43" s="10">
        <v>214108.00537</v>
      </c>
      <c r="G43" s="10">
        <v>59718.765240000001</v>
      </c>
      <c r="H43" s="10">
        <v>273826.77061000001</v>
      </c>
    </row>
    <row r="44" spans="1:8">
      <c r="A44" s="6" t="s">
        <v>334</v>
      </c>
      <c r="B44" s="10"/>
      <c r="C44" s="10"/>
      <c r="D44" s="10"/>
      <c r="E44" s="10"/>
      <c r="F44" s="10"/>
      <c r="G44" s="10"/>
      <c r="H44" s="10"/>
    </row>
    <row r="45" spans="1:8">
      <c r="A45" s="6" t="s">
        <v>335</v>
      </c>
      <c r="B45" s="10"/>
      <c r="C45" s="10"/>
      <c r="D45" s="10"/>
      <c r="E45" s="10"/>
      <c r="F45" s="10"/>
      <c r="G45" s="10">
        <v>30.38984</v>
      </c>
      <c r="H45" s="10">
        <v>30.38984</v>
      </c>
    </row>
    <row r="46" spans="1:8">
      <c r="A46" s="8" t="s">
        <v>336</v>
      </c>
      <c r="B46" s="10"/>
      <c r="C46" s="10"/>
      <c r="D46" s="10"/>
      <c r="E46" s="10"/>
      <c r="F46" s="10"/>
      <c r="G46" s="10"/>
      <c r="H46" s="10"/>
    </row>
    <row r="47" spans="1:8">
      <c r="A47" s="8" t="s">
        <v>337</v>
      </c>
      <c r="B47" s="10"/>
      <c r="C47" s="10"/>
      <c r="D47" s="10"/>
      <c r="E47" s="10"/>
      <c r="F47" s="10"/>
      <c r="G47" s="10"/>
      <c r="H47" s="10"/>
    </row>
    <row r="48" spans="1:8">
      <c r="A48" s="8" t="s">
        <v>338</v>
      </c>
      <c r="B48" s="10"/>
      <c r="C48" s="10"/>
      <c r="D48" s="10"/>
      <c r="E48" s="10"/>
      <c r="F48" s="10"/>
      <c r="G48" s="10"/>
      <c r="H48" s="10"/>
    </row>
    <row r="49" spans="1:8">
      <c r="A49" s="8" t="s">
        <v>339</v>
      </c>
      <c r="B49" s="10"/>
      <c r="C49" s="10"/>
      <c r="D49" s="10"/>
      <c r="E49" s="10"/>
      <c r="F49" s="10"/>
      <c r="G49" s="10"/>
      <c r="H49" s="10"/>
    </row>
    <row r="50" spans="1:8">
      <c r="A50" s="6" t="s">
        <v>340</v>
      </c>
      <c r="B50" s="10"/>
      <c r="C50" s="10"/>
      <c r="D50" s="10"/>
      <c r="E50" s="10"/>
      <c r="F50" s="10"/>
      <c r="G50" s="10"/>
      <c r="H50" s="10"/>
    </row>
    <row r="51" spans="1:8">
      <c r="A51" s="6" t="s">
        <v>341</v>
      </c>
      <c r="B51" s="10">
        <v>85050.695099999997</v>
      </c>
      <c r="C51" s="10">
        <v>39004.720789999999</v>
      </c>
      <c r="D51" s="10">
        <v>124055.41589</v>
      </c>
      <c r="E51" s="10">
        <v>42235.673119999999</v>
      </c>
      <c r="F51" s="10">
        <v>166291.08901</v>
      </c>
      <c r="G51" s="10">
        <v>118777.47990000001</v>
      </c>
      <c r="H51" s="10">
        <v>285068.56891000003</v>
      </c>
    </row>
    <row r="52" spans="1:8">
      <c r="A52" s="6" t="s">
        <v>342</v>
      </c>
      <c r="B52" s="10"/>
      <c r="C52" s="10"/>
      <c r="D52" s="10"/>
      <c r="E52" s="10"/>
      <c r="F52" s="10"/>
      <c r="G52" s="10"/>
      <c r="H52" s="10"/>
    </row>
    <row r="53" spans="1:8">
      <c r="A53" s="6" t="s">
        <v>343</v>
      </c>
      <c r="B53" s="10"/>
      <c r="C53" s="10"/>
      <c r="D53" s="10"/>
      <c r="E53" s="10"/>
      <c r="F53" s="10"/>
      <c r="G53" s="10"/>
      <c r="H53" s="10"/>
    </row>
    <row r="54" spans="1:8">
      <c r="A54" s="6" t="s">
        <v>344</v>
      </c>
      <c r="B54" s="10"/>
      <c r="C54" s="10"/>
      <c r="D54" s="10"/>
      <c r="E54" s="10"/>
      <c r="F54" s="10"/>
      <c r="G54" s="10"/>
      <c r="H54" s="10"/>
    </row>
    <row r="55" spans="1:8">
      <c r="A55" s="6" t="s">
        <v>345</v>
      </c>
      <c r="B55" s="10">
        <v>6.4610000000000001E-2</v>
      </c>
      <c r="C55" s="10">
        <v>518.89070000000004</v>
      </c>
      <c r="D55" s="10">
        <v>518.95531000000005</v>
      </c>
      <c r="E55" s="10">
        <v>164.74723</v>
      </c>
      <c r="F55" s="10">
        <v>683.70254</v>
      </c>
      <c r="G55" s="10">
        <v>19.652850000000001</v>
      </c>
      <c r="H55" s="10">
        <v>703.35538999999994</v>
      </c>
    </row>
    <row r="56" spans="1:8">
      <c r="A56" s="6" t="s">
        <v>346</v>
      </c>
      <c r="B56" s="10"/>
      <c r="C56" s="10">
        <v>1.02382</v>
      </c>
      <c r="D56" s="10">
        <v>1.02382</v>
      </c>
      <c r="E56" s="10">
        <v>118.27453</v>
      </c>
      <c r="F56" s="10">
        <v>119.29835</v>
      </c>
      <c r="G56" s="10">
        <v>115.60983</v>
      </c>
      <c r="H56" s="10">
        <v>234.90818000000002</v>
      </c>
    </row>
    <row r="57" spans="1:8">
      <c r="A57" s="8" t="s">
        <v>347</v>
      </c>
      <c r="B57" s="10"/>
      <c r="C57" s="10"/>
      <c r="D57" s="10"/>
      <c r="E57" s="10"/>
      <c r="F57" s="10"/>
      <c r="G57" s="10"/>
      <c r="H57" s="10"/>
    </row>
    <row r="58" spans="1:8">
      <c r="A58" s="8" t="s">
        <v>348</v>
      </c>
      <c r="B58" s="10"/>
      <c r="C58" s="10"/>
      <c r="D58" s="10"/>
      <c r="E58" s="10"/>
      <c r="F58" s="10"/>
      <c r="G58" s="10"/>
      <c r="H58" s="10"/>
    </row>
    <row r="59" spans="1:8">
      <c r="A59" s="8" t="s">
        <v>349</v>
      </c>
      <c r="B59" s="10"/>
      <c r="C59" s="10"/>
      <c r="D59" s="10"/>
      <c r="E59" s="10"/>
      <c r="F59" s="10"/>
      <c r="G59" s="10"/>
      <c r="H59" s="10"/>
    </row>
    <row r="60" spans="1:8">
      <c r="A60" s="6" t="s">
        <v>350</v>
      </c>
      <c r="B60" s="10"/>
      <c r="C60" s="10"/>
      <c r="D60" s="10"/>
      <c r="E60" s="10"/>
      <c r="F60" s="10"/>
      <c r="G60" s="10"/>
      <c r="H60" s="10"/>
    </row>
    <row r="61" spans="1:8">
      <c r="A61" s="8" t="s">
        <v>351</v>
      </c>
      <c r="B61" s="10"/>
      <c r="C61" s="10"/>
      <c r="D61" s="10"/>
      <c r="E61" s="10"/>
      <c r="F61" s="10"/>
      <c r="G61" s="10"/>
      <c r="H61" s="10"/>
    </row>
    <row r="62" spans="1:8">
      <c r="A62" s="8" t="s">
        <v>352</v>
      </c>
      <c r="B62" s="10"/>
      <c r="C62" s="10"/>
      <c r="D62" s="10"/>
      <c r="E62" s="10"/>
      <c r="F62" s="10"/>
      <c r="G62" s="10"/>
      <c r="H62" s="10"/>
    </row>
    <row r="63" spans="1:8">
      <c r="A63" s="8" t="s">
        <v>353</v>
      </c>
      <c r="B63" s="10">
        <v>262.0659</v>
      </c>
      <c r="C63" s="10">
        <v>291.70843000000002</v>
      </c>
      <c r="D63" s="10">
        <v>553.77432999999996</v>
      </c>
      <c r="E63" s="10">
        <v>321.68092999999999</v>
      </c>
      <c r="F63" s="10">
        <v>875.45525999999995</v>
      </c>
      <c r="G63" s="10">
        <v>287.21318000000002</v>
      </c>
      <c r="H63" s="10">
        <v>1162.6684399999999</v>
      </c>
    </row>
    <row r="64" spans="1:8">
      <c r="A64" s="6" t="s">
        <v>354</v>
      </c>
      <c r="B64" s="10">
        <v>262.0659</v>
      </c>
      <c r="C64" s="10">
        <v>291.70843000000002</v>
      </c>
      <c r="D64" s="10">
        <v>553.77432999999996</v>
      </c>
      <c r="E64" s="10">
        <v>321.68092999999999</v>
      </c>
      <c r="F64" s="10">
        <v>875.45525999999995</v>
      </c>
      <c r="G64" s="10">
        <v>287.21318000000002</v>
      </c>
      <c r="H64" s="10">
        <v>1162.6684399999999</v>
      </c>
    </row>
    <row r="65" spans="1:8">
      <c r="A65" s="6" t="s">
        <v>355</v>
      </c>
      <c r="B65" s="10">
        <v>13014.1425</v>
      </c>
      <c r="C65" s="10">
        <v>107750.11350000001</v>
      </c>
      <c r="D65" s="10">
        <v>120764.25600000001</v>
      </c>
      <c r="E65" s="10">
        <v>59884.91489</v>
      </c>
      <c r="F65" s="10">
        <v>180649.17089000001</v>
      </c>
      <c r="G65" s="10">
        <v>166475.84095000001</v>
      </c>
      <c r="H65" s="10">
        <v>347125.01184000005</v>
      </c>
    </row>
    <row r="66" spans="1:8">
      <c r="A66" s="6" t="s">
        <v>356</v>
      </c>
      <c r="B66" s="10"/>
      <c r="C66" s="10"/>
      <c r="D66" s="10"/>
      <c r="E66" s="10"/>
      <c r="F66" s="10"/>
      <c r="G66" s="10"/>
      <c r="H66" s="10"/>
    </row>
    <row r="67" spans="1:8">
      <c r="A67" s="6" t="s">
        <v>357</v>
      </c>
      <c r="B67" s="10"/>
      <c r="C67" s="10">
        <v>41700</v>
      </c>
      <c r="D67" s="10">
        <v>41700</v>
      </c>
      <c r="E67" s="10"/>
      <c r="F67" s="10">
        <v>41700</v>
      </c>
      <c r="G67" s="10"/>
      <c r="H67" s="10">
        <v>41700</v>
      </c>
    </row>
    <row r="68" spans="1:8">
      <c r="A68" s="6" t="s">
        <v>358</v>
      </c>
      <c r="B68" s="10"/>
      <c r="C68" s="10"/>
      <c r="D68" s="10"/>
      <c r="E68" s="10"/>
      <c r="F68" s="10"/>
      <c r="G68" s="10"/>
      <c r="H68" s="10"/>
    </row>
    <row r="69" spans="1:8">
      <c r="A69" s="8" t="s">
        <v>359</v>
      </c>
      <c r="B69" s="10"/>
      <c r="C69" s="10"/>
      <c r="D69" s="10"/>
      <c r="E69" s="10"/>
      <c r="F69" s="10"/>
      <c r="G69" s="10"/>
      <c r="H69" s="10"/>
    </row>
    <row r="70" spans="1:8">
      <c r="A70" s="8" t="s">
        <v>360</v>
      </c>
      <c r="B70" s="10"/>
      <c r="C70" s="10"/>
      <c r="D70" s="10"/>
      <c r="E70" s="10"/>
      <c r="F70" s="10"/>
      <c r="G70" s="10"/>
      <c r="H70" s="10"/>
    </row>
    <row r="71" spans="1:8">
      <c r="A71" s="8" t="s">
        <v>361</v>
      </c>
      <c r="B71" s="10"/>
      <c r="C71" s="10"/>
      <c r="D71" s="10"/>
      <c r="E71" s="10"/>
      <c r="F71" s="10"/>
      <c r="G71" s="10"/>
      <c r="H71" s="10"/>
    </row>
    <row r="72" spans="1:8">
      <c r="A72" s="6" t="s">
        <v>362</v>
      </c>
      <c r="B72" s="10"/>
      <c r="C72" s="10"/>
      <c r="D72" s="10"/>
      <c r="E72" s="10"/>
      <c r="F72" s="10"/>
      <c r="G72" s="10"/>
      <c r="H72" s="10"/>
    </row>
    <row r="73" spans="1:8">
      <c r="A73" s="8" t="s">
        <v>363</v>
      </c>
      <c r="B73" s="5">
        <v>6252.2985869999993</v>
      </c>
      <c r="C73" s="5">
        <v>5472.5377299999873</v>
      </c>
      <c r="D73" s="5">
        <v>11724.836316999987</v>
      </c>
      <c r="E73" s="5">
        <v>5858.8551500000176</v>
      </c>
      <c r="F73" s="5">
        <v>17583.691467000004</v>
      </c>
      <c r="G73" s="5">
        <v>6361.1359800000037</v>
      </c>
      <c r="H73" s="5">
        <v>23944.827447000007</v>
      </c>
    </row>
    <row r="74" spans="1:8">
      <c r="A74" s="8" t="s">
        <v>364</v>
      </c>
      <c r="B74" s="5">
        <v>9.05837</v>
      </c>
      <c r="C74" s="5">
        <v>8.4251799999999992</v>
      </c>
      <c r="D74" s="5">
        <v>17.483550000000001</v>
      </c>
      <c r="E74" s="5">
        <v>373.61876999999998</v>
      </c>
      <c r="F74" s="5">
        <v>391.10231999999996</v>
      </c>
      <c r="G74" s="5">
        <v>8.0439699999999998</v>
      </c>
      <c r="H74" s="5">
        <v>399.14628999999996</v>
      </c>
    </row>
    <row r="75" spans="1:8">
      <c r="A75" s="8" t="s">
        <v>365</v>
      </c>
      <c r="B75" s="5">
        <v>189.92373000000001</v>
      </c>
      <c r="C75" s="5">
        <v>105.26739999999999</v>
      </c>
      <c r="D75" s="5">
        <v>295.19112999999999</v>
      </c>
      <c r="E75" s="5">
        <v>66.274000000000001</v>
      </c>
      <c r="F75" s="5">
        <v>361.46512999999999</v>
      </c>
      <c r="G75" s="5">
        <v>239.11113</v>
      </c>
      <c r="H75" s="5">
        <v>600.57626000000005</v>
      </c>
    </row>
    <row r="76" spans="1:8">
      <c r="A76" s="8" t="s">
        <v>366</v>
      </c>
      <c r="B76" s="5">
        <v>247.8</v>
      </c>
      <c r="C76" s="5">
        <v>242.69200000000001</v>
      </c>
      <c r="D76" s="5">
        <v>490.49200000000002</v>
      </c>
      <c r="E76" s="5">
        <v>407.322</v>
      </c>
      <c r="F76" s="5">
        <v>897.81400000000008</v>
      </c>
      <c r="G76" s="5">
        <v>300.19200000000001</v>
      </c>
      <c r="H76" s="5">
        <v>1198.0060000000001</v>
      </c>
    </row>
    <row r="77" spans="1:8">
      <c r="A77" s="6" t="s">
        <v>367</v>
      </c>
      <c r="B77" s="10">
        <v>6699.0806869999997</v>
      </c>
      <c r="C77" s="10">
        <v>5828.9223099999872</v>
      </c>
      <c r="D77" s="10">
        <v>12528.002996999987</v>
      </c>
      <c r="E77" s="10">
        <v>6706.0699200000181</v>
      </c>
      <c r="F77" s="10">
        <v>19234.072917000001</v>
      </c>
      <c r="G77" s="10">
        <v>6908.4830800000036</v>
      </c>
      <c r="H77" s="10">
        <v>26142.55599700001</v>
      </c>
    </row>
    <row r="78" spans="1:8">
      <c r="A78" s="6" t="s">
        <v>368</v>
      </c>
      <c r="B78" s="10">
        <v>3561.31403</v>
      </c>
      <c r="C78" s="10">
        <v>4508.0498200000002</v>
      </c>
      <c r="D78" s="10">
        <v>8069.3638499999997</v>
      </c>
      <c r="E78" s="10">
        <v>5749.6162100000001</v>
      </c>
      <c r="F78" s="10">
        <v>13818.98006</v>
      </c>
      <c r="G78" s="10">
        <v>6803.8269200000004</v>
      </c>
      <c r="H78" s="10">
        <v>20622.806980000001</v>
      </c>
    </row>
    <row r="79" spans="1:8">
      <c r="A79" s="6" t="s">
        <v>369</v>
      </c>
      <c r="B79" s="10"/>
      <c r="C79" s="10"/>
      <c r="D79" s="10"/>
      <c r="E79" s="10"/>
      <c r="F79" s="10"/>
      <c r="G79" s="10"/>
      <c r="H79" s="10"/>
    </row>
    <row r="80" spans="1:8">
      <c r="A80" s="8" t="s">
        <v>370</v>
      </c>
      <c r="B80" s="10"/>
      <c r="C80" s="10"/>
      <c r="D80" s="10"/>
      <c r="E80" s="10"/>
      <c r="F80" s="10"/>
      <c r="G80" s="10"/>
      <c r="H80" s="10"/>
    </row>
    <row r="81" spans="1:8">
      <c r="A81" s="8" t="s">
        <v>371</v>
      </c>
      <c r="B81" s="10"/>
      <c r="C81" s="10"/>
      <c r="D81" s="10"/>
      <c r="E81" s="10"/>
      <c r="F81" s="10"/>
      <c r="G81" s="10"/>
      <c r="H81" s="10"/>
    </row>
    <row r="82" spans="1:8">
      <c r="A82" s="8" t="s">
        <v>372</v>
      </c>
      <c r="B82" s="10"/>
      <c r="C82" s="10"/>
      <c r="D82" s="10"/>
      <c r="E82" s="10"/>
      <c r="F82" s="10"/>
      <c r="G82" s="10"/>
      <c r="H82" s="10"/>
    </row>
    <row r="83" spans="1:8">
      <c r="A83" s="8" t="s">
        <v>373</v>
      </c>
      <c r="B83" s="10">
        <v>107174.70573</v>
      </c>
      <c r="C83" s="10">
        <v>1534.9124099999999</v>
      </c>
      <c r="D83" s="10">
        <v>108709.61814000001</v>
      </c>
      <c r="E83" s="10">
        <v>72552.259390000007</v>
      </c>
      <c r="F83" s="10">
        <v>181261.87753</v>
      </c>
      <c r="G83" s="10">
        <v>355571.15902000002</v>
      </c>
      <c r="H83" s="10">
        <v>536833.03655000008</v>
      </c>
    </row>
    <row r="84" spans="1:8">
      <c r="A84" s="8" t="s">
        <v>374</v>
      </c>
      <c r="B84" s="10"/>
      <c r="C84" s="10"/>
      <c r="D84" s="10"/>
      <c r="E84" s="10"/>
      <c r="F84" s="10"/>
      <c r="G84" s="10">
        <v>49952.811930000003</v>
      </c>
      <c r="H84" s="10">
        <v>49952.811930000003</v>
      </c>
    </row>
    <row r="85" spans="1:8">
      <c r="A85" s="6" t="s">
        <v>375</v>
      </c>
      <c r="B85" s="10">
        <v>107174.70573</v>
      </c>
      <c r="C85" s="10">
        <v>1534.9124099999999</v>
      </c>
      <c r="D85" s="10">
        <v>108709.61814000001</v>
      </c>
      <c r="E85" s="10">
        <v>72552.259390000007</v>
      </c>
      <c r="F85" s="10">
        <v>181261.87753</v>
      </c>
      <c r="G85" s="10">
        <v>405523.97095000005</v>
      </c>
      <c r="H85" s="10">
        <v>586785.84848000004</v>
      </c>
    </row>
    <row r="86" spans="1:8">
      <c r="A86" s="6" t="s">
        <v>376</v>
      </c>
      <c r="B86" s="10"/>
      <c r="C86" s="10"/>
      <c r="D86" s="10"/>
      <c r="E86" s="10"/>
      <c r="F86" s="10"/>
      <c r="G86" s="10"/>
      <c r="H86" s="10"/>
    </row>
    <row r="87" spans="1:8">
      <c r="A87" s="6" t="s">
        <v>377</v>
      </c>
      <c r="B87" s="10"/>
      <c r="C87" s="10"/>
      <c r="D87" s="10"/>
      <c r="E87" s="10"/>
      <c r="F87" s="10"/>
      <c r="G87" s="10"/>
      <c r="H87" s="10"/>
    </row>
    <row r="88" spans="1:8">
      <c r="A88" s="6" t="s">
        <v>378</v>
      </c>
      <c r="B88" s="10"/>
      <c r="C88" s="10"/>
      <c r="D88" s="10"/>
      <c r="E88" s="10"/>
      <c r="F88" s="10"/>
      <c r="G88" s="10"/>
      <c r="H88" s="10"/>
    </row>
    <row r="89" spans="1:8">
      <c r="A89" s="6" t="s">
        <v>379</v>
      </c>
      <c r="B89" s="10">
        <v>992.82003999999995</v>
      </c>
      <c r="C89" s="10">
        <v>124.11206</v>
      </c>
      <c r="D89" s="10">
        <v>1116.9321</v>
      </c>
      <c r="E89" s="10">
        <v>-285.64558</v>
      </c>
      <c r="F89" s="10">
        <v>831.28652</v>
      </c>
      <c r="G89" s="10">
        <v>1948.1172899999999</v>
      </c>
      <c r="H89" s="10">
        <v>2779.4038099999998</v>
      </c>
    </row>
    <row r="90" spans="1:8">
      <c r="A90" s="3" t="s">
        <v>380</v>
      </c>
      <c r="B90" s="10">
        <v>216754.88859699998</v>
      </c>
      <c r="C90" s="10">
        <v>201262.45384000003</v>
      </c>
      <c r="D90" s="10">
        <v>418017.34243700001</v>
      </c>
      <c r="E90" s="10">
        <v>187447.59064000001</v>
      </c>
      <c r="F90" s="10">
        <v>605464.93307699997</v>
      </c>
      <c r="G90" s="10">
        <v>706890.58478999999</v>
      </c>
      <c r="H90" s="10">
        <v>1312355.5178670003</v>
      </c>
    </row>
    <row r="91" spans="1:8">
      <c r="A91" s="7" t="s">
        <v>381</v>
      </c>
      <c r="B91" s="10">
        <v>296113.68136699998</v>
      </c>
      <c r="C91" s="10">
        <v>271163.87670000002</v>
      </c>
      <c r="D91" s="10">
        <v>567277.55806700001</v>
      </c>
      <c r="E91" s="10">
        <v>252295.38038000002</v>
      </c>
      <c r="F91" s="10">
        <v>819572.93844699999</v>
      </c>
      <c r="G91" s="10">
        <v>766609.35002999997</v>
      </c>
      <c r="H91" s="50">
        <v>1586182.2884770003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workbookViewId="0">
      <pane ySplit="1" topLeftCell="A59" activePane="bottomLeft" state="frozen"/>
      <selection pane="bottomLeft" activeCell="A42" sqref="A42:P42"/>
    </sheetView>
  </sheetViews>
  <sheetFormatPr defaultRowHeight="15"/>
  <cols>
    <col min="1" max="1" width="85" bestFit="1" customWidth="1"/>
    <col min="2" max="2" width="11.42578125" hidden="1" customWidth="1"/>
    <col min="3" max="3" width="10" hidden="1" customWidth="1"/>
    <col min="4" max="4" width="11.42578125" hidden="1" customWidth="1"/>
    <col min="5" max="5" width="10" hidden="1" customWidth="1"/>
    <col min="6" max="6" width="11.42578125" hidden="1" customWidth="1"/>
    <col min="7" max="7" width="10" hidden="1" customWidth="1"/>
    <col min="8" max="8" width="11.42578125" bestFit="1" customWidth="1"/>
    <col min="9" max="9" width="11.42578125" customWidth="1"/>
    <col min="10" max="10" width="10" bestFit="1" customWidth="1"/>
    <col min="11" max="11" width="10" customWidth="1"/>
    <col min="12" max="12" width="10" bestFit="1" customWidth="1"/>
    <col min="13" max="13" width="10" customWidth="1"/>
    <col min="14" max="14" width="10" bestFit="1" customWidth="1"/>
    <col min="15" max="15" width="10" customWidth="1"/>
    <col min="16" max="16" width="10" bestFit="1" customWidth="1"/>
  </cols>
  <sheetData>
    <row r="1" spans="1:16" ht="32.25" customHeight="1">
      <c r="A1" s="1"/>
      <c r="B1" s="2" t="s">
        <v>74</v>
      </c>
      <c r="C1" s="2" t="s">
        <v>75</v>
      </c>
      <c r="D1" s="2" t="s">
        <v>76</v>
      </c>
      <c r="E1" s="2" t="s">
        <v>77</v>
      </c>
      <c r="F1" s="2" t="s">
        <v>78</v>
      </c>
      <c r="G1" s="2" t="s">
        <v>79</v>
      </c>
      <c r="H1" s="61" t="s">
        <v>1005</v>
      </c>
      <c r="I1" s="61"/>
      <c r="J1" s="2" t="s">
        <v>81</v>
      </c>
      <c r="K1" s="2"/>
      <c r="L1" s="2" t="s">
        <v>82</v>
      </c>
      <c r="M1" s="2"/>
      <c r="N1" s="2" t="s">
        <v>83</v>
      </c>
      <c r="O1" s="2"/>
      <c r="P1" s="2" t="s">
        <v>84</v>
      </c>
    </row>
    <row r="2" spans="1:16">
      <c r="A2" s="6" t="s">
        <v>293</v>
      </c>
      <c r="B2" s="12"/>
      <c r="C2" s="12"/>
      <c r="D2" s="10"/>
      <c r="E2" s="12"/>
      <c r="F2" s="10"/>
      <c r="G2" s="12"/>
      <c r="H2" s="10"/>
      <c r="I2" s="10"/>
      <c r="J2" s="12"/>
      <c r="K2" s="12"/>
      <c r="L2" s="12"/>
      <c r="M2" s="12"/>
      <c r="N2" s="12"/>
      <c r="O2" s="12"/>
      <c r="P2" s="12"/>
    </row>
    <row r="3" spans="1:16">
      <c r="A3" s="6" t="s">
        <v>294</v>
      </c>
      <c r="B3" s="12"/>
      <c r="C3" s="12"/>
      <c r="D3" s="10"/>
      <c r="E3" s="12"/>
      <c r="F3" s="10"/>
      <c r="G3" s="12"/>
      <c r="H3" s="10"/>
      <c r="I3" s="10"/>
      <c r="J3" s="12"/>
      <c r="K3" s="12"/>
      <c r="L3" s="12"/>
      <c r="M3" s="12"/>
      <c r="N3" s="12"/>
      <c r="O3" s="12"/>
      <c r="P3" s="12"/>
    </row>
    <row r="4" spans="1:16">
      <c r="A4" s="6" t="s">
        <v>295</v>
      </c>
      <c r="B4" s="12">
        <v>41539.16547</v>
      </c>
      <c r="C4" s="12"/>
      <c r="D4" s="10">
        <v>41539.16547</v>
      </c>
      <c r="E4" s="12"/>
      <c r="F4" s="10">
        <v>41539.16547</v>
      </c>
      <c r="G4" s="12"/>
      <c r="H4" s="10">
        <v>41539.16547</v>
      </c>
      <c r="I4" s="10"/>
      <c r="J4" s="12"/>
      <c r="K4" s="12"/>
      <c r="L4" s="12"/>
      <c r="M4" s="12"/>
      <c r="N4" s="12"/>
      <c r="O4" s="12"/>
      <c r="P4" s="12"/>
    </row>
    <row r="5" spans="1:16">
      <c r="A5" s="3" t="s">
        <v>296</v>
      </c>
      <c r="B5" s="10">
        <v>41539.16547</v>
      </c>
      <c r="C5" s="10"/>
      <c r="D5" s="10">
        <v>41539.16547</v>
      </c>
      <c r="E5" s="10"/>
      <c r="F5" s="10">
        <v>41539.16547</v>
      </c>
      <c r="G5" s="10"/>
      <c r="H5" s="10">
        <v>41539.16547</v>
      </c>
      <c r="I5" s="10"/>
      <c r="J5" s="10"/>
      <c r="K5" s="10"/>
      <c r="L5" s="10"/>
      <c r="M5" s="10"/>
      <c r="N5" s="10"/>
      <c r="O5" s="10"/>
      <c r="P5" s="10"/>
    </row>
    <row r="6" spans="1:16">
      <c r="A6" s="6" t="s">
        <v>297</v>
      </c>
      <c r="B6" s="12"/>
      <c r="C6" s="12"/>
      <c r="D6" s="10"/>
      <c r="E6" s="12"/>
      <c r="F6" s="10"/>
      <c r="G6" s="12"/>
      <c r="H6" s="10"/>
      <c r="I6" s="10"/>
      <c r="J6" s="12"/>
      <c r="K6" s="12"/>
      <c r="L6" s="12"/>
      <c r="M6" s="12"/>
      <c r="N6" s="12"/>
      <c r="O6" s="12"/>
      <c r="P6" s="12"/>
    </row>
    <row r="7" spans="1:16">
      <c r="A7" s="6" t="s">
        <v>298</v>
      </c>
      <c r="B7" s="12"/>
      <c r="C7" s="12"/>
      <c r="D7" s="10"/>
      <c r="E7" s="12"/>
      <c r="F7" s="10"/>
      <c r="G7" s="12"/>
      <c r="H7" s="10"/>
      <c r="I7" s="10"/>
      <c r="J7" s="12"/>
      <c r="K7" s="12"/>
      <c r="L7" s="12"/>
      <c r="M7" s="12"/>
      <c r="N7" s="12"/>
      <c r="O7" s="12"/>
      <c r="P7" s="12"/>
    </row>
    <row r="8" spans="1:16">
      <c r="A8" s="6" t="s">
        <v>299</v>
      </c>
      <c r="B8" s="12"/>
      <c r="C8" s="12"/>
      <c r="D8" s="10"/>
      <c r="E8" s="12"/>
      <c r="F8" s="10"/>
      <c r="G8" s="12"/>
      <c r="H8" s="10"/>
      <c r="I8" s="10"/>
      <c r="J8" s="12"/>
      <c r="K8" s="12"/>
      <c r="L8" s="12"/>
      <c r="M8" s="12"/>
      <c r="N8" s="12"/>
      <c r="O8" s="12"/>
      <c r="P8" s="12"/>
    </row>
    <row r="9" spans="1:16">
      <c r="A9" s="6" t="s">
        <v>300</v>
      </c>
      <c r="B9" s="12"/>
      <c r="C9" s="12"/>
      <c r="D9" s="10"/>
      <c r="E9" s="12"/>
      <c r="F9" s="10"/>
      <c r="G9" s="12"/>
      <c r="H9" s="10"/>
      <c r="I9" s="10"/>
      <c r="J9" s="12"/>
      <c r="K9" s="12"/>
      <c r="L9" s="12"/>
      <c r="M9" s="12"/>
      <c r="N9" s="12"/>
      <c r="O9" s="12"/>
      <c r="P9" s="12"/>
    </row>
    <row r="10" spans="1:16">
      <c r="A10" s="8" t="s">
        <v>301</v>
      </c>
      <c r="B10" s="12"/>
      <c r="C10" s="12"/>
      <c r="D10" s="10"/>
      <c r="E10" s="12"/>
      <c r="F10" s="10"/>
      <c r="G10" s="12"/>
      <c r="H10" s="10"/>
      <c r="I10" s="10"/>
      <c r="J10" s="12"/>
      <c r="K10" s="12"/>
      <c r="L10" s="12"/>
      <c r="M10" s="12"/>
      <c r="N10" s="12"/>
      <c r="O10" s="12"/>
      <c r="P10" s="12"/>
    </row>
    <row r="11" spans="1:16">
      <c r="A11" s="8" t="s">
        <v>302</v>
      </c>
      <c r="B11" s="12"/>
      <c r="C11" s="12"/>
      <c r="D11" s="10"/>
      <c r="E11" s="12"/>
      <c r="F11" s="10"/>
      <c r="G11" s="12"/>
      <c r="H11" s="10"/>
      <c r="I11" s="10"/>
      <c r="J11" s="12"/>
      <c r="K11" s="12"/>
      <c r="L11" s="12"/>
      <c r="M11" s="12"/>
      <c r="N11" s="12"/>
      <c r="O11" s="12"/>
      <c r="P11" s="12"/>
    </row>
    <row r="12" spans="1:16">
      <c r="A12" s="8" t="s">
        <v>303</v>
      </c>
      <c r="B12" s="12"/>
      <c r="C12" s="12"/>
      <c r="D12" s="10"/>
      <c r="E12" s="12"/>
      <c r="F12" s="10"/>
      <c r="G12" s="12"/>
      <c r="H12" s="10"/>
      <c r="I12" s="10"/>
      <c r="J12" s="12"/>
      <c r="K12" s="12"/>
      <c r="L12" s="12"/>
      <c r="M12" s="12"/>
      <c r="N12" s="12"/>
      <c r="O12" s="12"/>
      <c r="P12" s="12"/>
    </row>
    <row r="13" spans="1:16">
      <c r="A13" s="8" t="s">
        <v>304</v>
      </c>
      <c r="B13" s="12"/>
      <c r="C13" s="12"/>
      <c r="D13" s="10"/>
      <c r="E13" s="12"/>
      <c r="F13" s="10"/>
      <c r="G13" s="12"/>
      <c r="H13" s="10"/>
      <c r="I13" s="10"/>
      <c r="J13" s="12"/>
      <c r="K13" s="12"/>
      <c r="L13" s="12"/>
      <c r="M13" s="12"/>
      <c r="N13" s="12"/>
      <c r="O13" s="12"/>
      <c r="P13" s="12"/>
    </row>
    <row r="14" spans="1:16">
      <c r="A14" s="6" t="s">
        <v>305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 spans="1:16">
      <c r="A15" s="6" t="s">
        <v>306</v>
      </c>
      <c r="B15" s="12">
        <v>20360.774420000002</v>
      </c>
      <c r="C15" s="12"/>
      <c r="D15" s="10">
        <v>20360.774420000002</v>
      </c>
      <c r="E15" s="12"/>
      <c r="F15" s="10">
        <v>20360.774420000002</v>
      </c>
      <c r="G15" s="12"/>
      <c r="H15" s="10">
        <v>20360.774420000002</v>
      </c>
      <c r="I15" s="10"/>
      <c r="J15" s="12"/>
      <c r="K15" s="12"/>
      <c r="L15" s="12"/>
      <c r="M15" s="12"/>
      <c r="N15" s="12"/>
      <c r="O15" s="12"/>
      <c r="P15" s="12"/>
    </row>
    <row r="16" spans="1:16">
      <c r="A16" s="8" t="s">
        <v>307</v>
      </c>
      <c r="B16" s="12"/>
      <c r="C16" s="12"/>
      <c r="D16" s="10"/>
      <c r="E16" s="12"/>
      <c r="F16" s="10"/>
      <c r="G16" s="12"/>
      <c r="H16" s="10"/>
      <c r="I16" s="10"/>
      <c r="J16" s="12"/>
      <c r="K16" s="12"/>
      <c r="L16" s="12"/>
      <c r="M16" s="12"/>
      <c r="N16" s="12"/>
      <c r="O16" s="12"/>
      <c r="P16" s="12"/>
    </row>
    <row r="17" spans="1:16">
      <c r="A17" s="8" t="s">
        <v>308</v>
      </c>
      <c r="B17" s="12"/>
      <c r="C17" s="12"/>
      <c r="D17" s="10"/>
      <c r="E17" s="12"/>
      <c r="F17" s="10"/>
      <c r="G17" s="12"/>
      <c r="H17" s="10"/>
      <c r="I17" s="10"/>
      <c r="J17" s="12"/>
      <c r="K17" s="12"/>
      <c r="L17" s="12"/>
      <c r="M17" s="12"/>
      <c r="N17" s="12"/>
      <c r="O17" s="12"/>
      <c r="P17" s="12"/>
    </row>
    <row r="18" spans="1:16">
      <c r="A18" s="8" t="s">
        <v>309</v>
      </c>
      <c r="B18" s="12"/>
      <c r="C18" s="12"/>
      <c r="D18" s="10"/>
      <c r="E18" s="12"/>
      <c r="F18" s="10"/>
      <c r="G18" s="12"/>
      <c r="H18" s="10"/>
      <c r="I18" s="10"/>
      <c r="J18" s="12"/>
      <c r="K18" s="12"/>
      <c r="L18" s="12"/>
      <c r="M18" s="12"/>
      <c r="N18" s="12"/>
      <c r="O18" s="12"/>
      <c r="P18" s="12"/>
    </row>
    <row r="19" spans="1:16">
      <c r="A19" s="8" t="s">
        <v>310</v>
      </c>
      <c r="B19" s="12">
        <v>262811.78236000001</v>
      </c>
      <c r="C19" s="12">
        <v>8939</v>
      </c>
      <c r="D19" s="10">
        <v>271750.78236000001</v>
      </c>
      <c r="E19" s="12">
        <v>9954</v>
      </c>
      <c r="F19" s="10">
        <v>281704.78236000001</v>
      </c>
      <c r="G19" s="12">
        <v>7824</v>
      </c>
      <c r="H19" s="10">
        <v>289528.78236000001</v>
      </c>
      <c r="I19" s="10"/>
      <c r="J19" s="12"/>
      <c r="K19" s="12"/>
      <c r="L19" s="12"/>
      <c r="M19" s="12"/>
      <c r="N19" s="12"/>
      <c r="O19" s="12"/>
      <c r="P19" s="12"/>
    </row>
    <row r="20" spans="1:16">
      <c r="A20" s="8" t="s">
        <v>311</v>
      </c>
      <c r="B20" s="12"/>
      <c r="C20" s="12"/>
      <c r="D20" s="10"/>
      <c r="E20" s="12"/>
      <c r="F20" s="10"/>
      <c r="G20" s="12"/>
      <c r="H20" s="10"/>
      <c r="I20" s="10"/>
      <c r="J20" s="12"/>
      <c r="K20" s="12"/>
      <c r="L20" s="12"/>
      <c r="M20" s="12"/>
      <c r="N20" s="12"/>
      <c r="O20" s="12"/>
      <c r="P20" s="12"/>
    </row>
    <row r="21" spans="1:16">
      <c r="A21" s="6" t="s">
        <v>312</v>
      </c>
      <c r="B21" s="10">
        <v>262811.78236000001</v>
      </c>
      <c r="C21" s="10">
        <v>8939</v>
      </c>
      <c r="D21" s="10">
        <v>271750.78236000001</v>
      </c>
      <c r="E21" s="10">
        <v>9954</v>
      </c>
      <c r="F21" s="10">
        <v>281704.78236000001</v>
      </c>
      <c r="G21" s="10">
        <v>7824</v>
      </c>
      <c r="H21" s="10">
        <v>289528.78236000001</v>
      </c>
      <c r="I21" s="10"/>
      <c r="J21" s="10"/>
      <c r="K21" s="10"/>
      <c r="L21" s="10"/>
      <c r="M21" s="10"/>
      <c r="N21" s="10"/>
      <c r="O21" s="10"/>
      <c r="P21" s="10"/>
    </row>
    <row r="22" spans="1:16">
      <c r="A22" s="6" t="s">
        <v>313</v>
      </c>
      <c r="B22" s="12"/>
      <c r="C22" s="12"/>
      <c r="D22" s="10"/>
      <c r="E22" s="12"/>
      <c r="F22" s="10"/>
      <c r="G22" s="12"/>
      <c r="H22" s="10"/>
      <c r="I22" s="10"/>
      <c r="J22" s="12"/>
      <c r="K22" s="12"/>
      <c r="L22" s="12"/>
      <c r="M22" s="12"/>
      <c r="N22" s="12"/>
      <c r="O22" s="12"/>
      <c r="P22" s="12"/>
    </row>
    <row r="23" spans="1:16">
      <c r="A23" s="6" t="s">
        <v>314</v>
      </c>
      <c r="B23" s="12"/>
      <c r="C23" s="12"/>
      <c r="D23" s="10"/>
      <c r="E23" s="12"/>
      <c r="F23" s="10"/>
      <c r="G23" s="12"/>
      <c r="H23" s="10"/>
      <c r="I23" s="10"/>
      <c r="J23" s="12"/>
      <c r="K23" s="12"/>
      <c r="L23" s="12"/>
      <c r="M23" s="12"/>
      <c r="N23" s="12"/>
      <c r="O23" s="12"/>
      <c r="P23" s="12"/>
    </row>
    <row r="24" spans="1:16">
      <c r="A24" s="6" t="s">
        <v>315</v>
      </c>
      <c r="B24" s="12">
        <v>12428.487010000001</v>
      </c>
      <c r="C24" s="12"/>
      <c r="D24" s="10">
        <v>12428.487010000001</v>
      </c>
      <c r="E24" s="12"/>
      <c r="F24" s="10">
        <v>12428.487010000001</v>
      </c>
      <c r="G24" s="12"/>
      <c r="H24" s="10">
        <v>12428.487010000001</v>
      </c>
      <c r="I24" s="10"/>
      <c r="J24" s="12"/>
      <c r="K24" s="12"/>
      <c r="L24" s="12"/>
      <c r="M24" s="12"/>
      <c r="N24" s="12"/>
      <c r="O24" s="12"/>
      <c r="P24" s="12"/>
    </row>
    <row r="25" spans="1:16">
      <c r="A25" s="6" t="s">
        <v>316</v>
      </c>
      <c r="B25" s="12"/>
      <c r="C25" s="12"/>
      <c r="D25" s="10"/>
      <c r="E25" s="12"/>
      <c r="F25" s="10"/>
      <c r="G25" s="12"/>
      <c r="H25" s="10"/>
      <c r="I25" s="10"/>
      <c r="J25" s="12"/>
      <c r="K25" s="12"/>
      <c r="L25" s="12"/>
      <c r="M25" s="12"/>
      <c r="N25" s="12"/>
      <c r="O25" s="12"/>
      <c r="P25" s="12"/>
    </row>
    <row r="26" spans="1:16">
      <c r="A26" s="6" t="s">
        <v>317</v>
      </c>
      <c r="B26" s="12"/>
      <c r="C26" s="12"/>
      <c r="D26" s="10"/>
      <c r="E26" s="12"/>
      <c r="F26" s="10"/>
      <c r="G26" s="12"/>
      <c r="H26" s="10"/>
      <c r="I26" s="10"/>
      <c r="J26" s="12"/>
      <c r="K26" s="12"/>
      <c r="L26" s="12"/>
      <c r="M26" s="12"/>
      <c r="N26" s="12"/>
      <c r="O26" s="12"/>
      <c r="P26" s="12"/>
    </row>
    <row r="27" spans="1:16">
      <c r="A27" s="6" t="s">
        <v>318</v>
      </c>
      <c r="B27" s="12">
        <v>3589311.9334399998</v>
      </c>
      <c r="C27" s="12"/>
      <c r="D27" s="10">
        <v>3589311.9334399998</v>
      </c>
      <c r="E27" s="12"/>
      <c r="F27" s="10">
        <v>3589311.9334399998</v>
      </c>
      <c r="G27" s="12"/>
      <c r="H27" s="10">
        <v>3589311.9334399998</v>
      </c>
      <c r="I27" s="10"/>
      <c r="J27" s="12"/>
      <c r="K27" s="12"/>
      <c r="L27" s="12"/>
      <c r="M27" s="12"/>
      <c r="N27" s="12"/>
      <c r="O27" s="12"/>
      <c r="P27" s="12"/>
    </row>
    <row r="28" spans="1:16">
      <c r="A28" s="6" t="s">
        <v>319</v>
      </c>
      <c r="B28" s="12"/>
      <c r="C28" s="12"/>
      <c r="D28" s="10"/>
      <c r="E28" s="12"/>
      <c r="F28" s="10"/>
      <c r="G28" s="12"/>
      <c r="H28" s="10"/>
      <c r="I28" s="10"/>
      <c r="J28" s="12"/>
      <c r="K28" s="12"/>
      <c r="L28" s="12"/>
      <c r="M28" s="12"/>
      <c r="N28" s="12"/>
      <c r="O28" s="12"/>
      <c r="P28" s="12"/>
    </row>
    <row r="29" spans="1:16">
      <c r="A29" s="6" t="s">
        <v>320</v>
      </c>
      <c r="B29" s="12"/>
      <c r="C29" s="12"/>
      <c r="D29" s="10"/>
      <c r="E29" s="12"/>
      <c r="F29" s="10"/>
      <c r="G29" s="12"/>
      <c r="H29" s="10"/>
      <c r="I29" s="10"/>
      <c r="J29" s="12"/>
      <c r="K29" s="12"/>
      <c r="L29" s="12"/>
      <c r="M29" s="12"/>
      <c r="N29" s="12"/>
      <c r="O29" s="12"/>
      <c r="P29" s="12"/>
    </row>
    <row r="30" spans="1:16">
      <c r="A30" s="6" t="s">
        <v>321</v>
      </c>
      <c r="B30" s="12"/>
      <c r="C30" s="12"/>
      <c r="D30" s="10"/>
      <c r="E30" s="12"/>
      <c r="F30" s="10"/>
      <c r="G30" s="12"/>
      <c r="H30" s="10"/>
      <c r="I30" s="10"/>
      <c r="J30" s="12"/>
      <c r="K30" s="12"/>
      <c r="L30" s="12"/>
      <c r="M30" s="12"/>
      <c r="N30" s="12"/>
      <c r="O30" s="12"/>
      <c r="P30" s="12"/>
    </row>
    <row r="31" spans="1:16">
      <c r="A31" s="6" t="s">
        <v>322</v>
      </c>
      <c r="B31" s="12"/>
      <c r="C31" s="12"/>
      <c r="D31" s="10"/>
      <c r="E31" s="12"/>
      <c r="F31" s="10"/>
      <c r="G31" s="12"/>
      <c r="H31" s="10"/>
      <c r="I31" s="10"/>
      <c r="J31" s="12"/>
      <c r="K31" s="12"/>
      <c r="L31" s="12"/>
      <c r="M31" s="12"/>
      <c r="N31" s="12"/>
      <c r="O31" s="12"/>
      <c r="P31" s="12"/>
    </row>
    <row r="32" spans="1:16">
      <c r="A32" s="6" t="s">
        <v>323</v>
      </c>
      <c r="B32" s="12"/>
      <c r="C32" s="12"/>
      <c r="D32" s="10"/>
      <c r="E32" s="12"/>
      <c r="F32" s="10"/>
      <c r="G32" s="12"/>
      <c r="H32" s="10"/>
      <c r="I32" s="10"/>
      <c r="J32" s="12"/>
      <c r="K32" s="12"/>
      <c r="L32" s="12"/>
      <c r="M32" s="12"/>
      <c r="N32" s="12"/>
      <c r="O32" s="12"/>
      <c r="P32" s="12"/>
    </row>
    <row r="33" spans="1:16">
      <c r="A33" s="6" t="s">
        <v>324</v>
      </c>
      <c r="B33" s="12"/>
      <c r="C33" s="12"/>
      <c r="D33" s="10"/>
      <c r="E33" s="12"/>
      <c r="F33" s="10"/>
      <c r="G33" s="12"/>
      <c r="H33" s="10"/>
      <c r="I33" s="10"/>
      <c r="J33" s="12"/>
      <c r="K33" s="12"/>
      <c r="L33" s="12"/>
      <c r="M33" s="12"/>
      <c r="N33" s="12"/>
      <c r="O33" s="12"/>
      <c r="P33" s="12"/>
    </row>
    <row r="34" spans="1:16">
      <c r="A34" s="6" t="s">
        <v>325</v>
      </c>
      <c r="B34" s="12">
        <v>1200.07456</v>
      </c>
      <c r="C34" s="12">
        <v>780</v>
      </c>
      <c r="D34" s="10">
        <v>1980.07456</v>
      </c>
      <c r="E34" s="12">
        <v>780</v>
      </c>
      <c r="F34" s="10">
        <v>2760.07456</v>
      </c>
      <c r="G34" s="12">
        <v>780</v>
      </c>
      <c r="H34" s="10">
        <v>3540.07456</v>
      </c>
      <c r="I34" s="10"/>
      <c r="J34" s="12">
        <v>3500</v>
      </c>
      <c r="K34" s="12"/>
      <c r="L34" s="12">
        <v>4000</v>
      </c>
      <c r="M34" s="12"/>
      <c r="N34" s="12">
        <v>4400</v>
      </c>
      <c r="O34" s="12"/>
      <c r="P34" s="12">
        <v>5000</v>
      </c>
    </row>
    <row r="35" spans="1:16">
      <c r="A35" s="3" t="s">
        <v>326</v>
      </c>
      <c r="B35" s="10">
        <v>3886113.0517899999</v>
      </c>
      <c r="C35" s="10">
        <v>9719</v>
      </c>
      <c r="D35" s="10">
        <v>3895832.0517899999</v>
      </c>
      <c r="E35" s="10">
        <v>10734</v>
      </c>
      <c r="F35" s="10">
        <v>3906566.0517899999</v>
      </c>
      <c r="G35" s="10">
        <v>8604</v>
      </c>
      <c r="H35" s="10">
        <v>3915170.0517899999</v>
      </c>
      <c r="I35" s="10"/>
      <c r="J35" s="10">
        <v>3500</v>
      </c>
      <c r="K35" s="10"/>
      <c r="L35" s="10">
        <v>4000</v>
      </c>
      <c r="M35" s="10"/>
      <c r="N35" s="10">
        <v>4400</v>
      </c>
      <c r="O35" s="10"/>
      <c r="P35" s="10">
        <v>5000</v>
      </c>
    </row>
    <row r="36" spans="1:16">
      <c r="A36" s="7" t="s">
        <v>327</v>
      </c>
      <c r="B36" s="10">
        <v>3927652.2172599998</v>
      </c>
      <c r="C36" s="10">
        <v>9719</v>
      </c>
      <c r="D36" s="10">
        <v>3937371.2172599998</v>
      </c>
      <c r="E36" s="10">
        <v>10734</v>
      </c>
      <c r="F36" s="10">
        <v>3948105.2172599998</v>
      </c>
      <c r="G36" s="10">
        <v>8604</v>
      </c>
      <c r="H36" s="50">
        <v>3956709.2172599998</v>
      </c>
      <c r="I36" s="50"/>
      <c r="J36" s="50">
        <v>3500</v>
      </c>
      <c r="K36" s="50"/>
      <c r="L36" s="50">
        <v>4000</v>
      </c>
      <c r="M36" s="50"/>
      <c r="N36" s="50">
        <v>4400</v>
      </c>
      <c r="O36" s="50"/>
      <c r="P36" s="50">
        <v>5000</v>
      </c>
    </row>
    <row r="37" spans="1:16">
      <c r="A37" s="6" t="s">
        <v>328</v>
      </c>
      <c r="B37" s="12">
        <v>46438</v>
      </c>
      <c r="C37" s="12">
        <v>95469.560305780295</v>
      </c>
      <c r="D37" s="10">
        <v>141907.56030578029</v>
      </c>
      <c r="E37" s="12">
        <v>120440.27612482601</v>
      </c>
      <c r="F37" s="10">
        <v>262347.83643060632</v>
      </c>
      <c r="G37" s="12">
        <v>93807.349148954003</v>
      </c>
      <c r="H37" s="10">
        <v>356155.18557956035</v>
      </c>
      <c r="I37" s="10"/>
      <c r="J37" s="12">
        <v>271130.17451559601</v>
      </c>
      <c r="K37" s="12"/>
      <c r="L37" s="12">
        <v>220313.52781853301</v>
      </c>
      <c r="M37" s="12"/>
      <c r="N37" s="12">
        <v>155549.38098724501</v>
      </c>
      <c r="O37" s="12"/>
      <c r="P37" s="12">
        <v>85747.039404767595</v>
      </c>
    </row>
    <row r="38" spans="1:16">
      <c r="A38" s="6" t="s">
        <v>329</v>
      </c>
      <c r="B38" s="12"/>
      <c r="C38" s="12"/>
      <c r="D38" s="10"/>
      <c r="E38" s="12"/>
      <c r="F38" s="10"/>
      <c r="G38" s="12"/>
      <c r="H38" s="10"/>
      <c r="I38" s="10"/>
      <c r="J38" s="12"/>
      <c r="K38" s="12"/>
      <c r="L38" s="12"/>
      <c r="M38" s="12"/>
      <c r="N38" s="12"/>
      <c r="O38" s="12"/>
      <c r="P38" s="12"/>
    </row>
    <row r="39" spans="1:16">
      <c r="A39" s="6" t="s">
        <v>330</v>
      </c>
      <c r="B39" s="12"/>
      <c r="C39" s="12"/>
      <c r="D39" s="10"/>
      <c r="E39" s="12"/>
      <c r="F39" s="10"/>
      <c r="G39" s="12"/>
      <c r="H39" s="10"/>
      <c r="I39" s="10"/>
      <c r="J39" s="12"/>
      <c r="K39" s="12"/>
      <c r="L39" s="12"/>
      <c r="M39" s="12"/>
      <c r="N39" s="12"/>
      <c r="O39" s="12"/>
      <c r="P39" s="12"/>
    </row>
    <row r="40" spans="1:16">
      <c r="A40" s="6" t="s">
        <v>331</v>
      </c>
      <c r="B40" s="12"/>
      <c r="C40" s="12"/>
      <c r="D40" s="10"/>
      <c r="E40" s="12"/>
      <c r="F40" s="10"/>
      <c r="G40" s="12"/>
      <c r="H40" s="10"/>
      <c r="I40" s="10"/>
      <c r="J40" s="12"/>
      <c r="K40" s="12"/>
      <c r="L40" s="12"/>
      <c r="M40" s="12"/>
      <c r="N40" s="12"/>
      <c r="O40" s="12"/>
      <c r="P40" s="12"/>
    </row>
    <row r="41" spans="1:16">
      <c r="A41" s="6" t="s">
        <v>332</v>
      </c>
      <c r="B41" s="12"/>
      <c r="C41" s="12"/>
      <c r="D41" s="10"/>
      <c r="E41" s="12"/>
      <c r="F41" s="10"/>
      <c r="G41" s="12"/>
      <c r="H41" s="10"/>
      <c r="I41" s="10"/>
      <c r="J41" s="12"/>
      <c r="K41" s="12"/>
      <c r="L41" s="12"/>
      <c r="M41" s="12"/>
      <c r="N41" s="12"/>
      <c r="O41" s="12"/>
      <c r="P41" s="12"/>
    </row>
    <row r="42" spans="1:16">
      <c r="A42" s="3" t="s">
        <v>333</v>
      </c>
      <c r="B42" s="10">
        <v>46438</v>
      </c>
      <c r="C42" s="10">
        <v>95469.560305780295</v>
      </c>
      <c r="D42" s="10">
        <v>141907.56030578029</v>
      </c>
      <c r="E42" s="10">
        <v>120440.27612482601</v>
      </c>
      <c r="F42" s="10">
        <v>262347.83643060632</v>
      </c>
      <c r="G42" s="10">
        <v>93807.349148954003</v>
      </c>
      <c r="H42" s="10">
        <v>356155.18557956035</v>
      </c>
      <c r="I42" s="10"/>
      <c r="J42" s="10">
        <v>271130.17451559601</v>
      </c>
      <c r="K42" s="10"/>
      <c r="L42" s="10">
        <v>220313.52781853301</v>
      </c>
      <c r="M42" s="10"/>
      <c r="N42" s="10">
        <v>155549.38098724501</v>
      </c>
      <c r="O42" s="10"/>
      <c r="P42" s="10">
        <v>85747.039404767595</v>
      </c>
    </row>
    <row r="43" spans="1:16">
      <c r="A43" s="6" t="s">
        <v>334</v>
      </c>
      <c r="B43" s="12"/>
      <c r="C43" s="12"/>
      <c r="D43" s="10"/>
      <c r="E43" s="12"/>
      <c r="F43" s="10"/>
      <c r="G43" s="12"/>
      <c r="H43" s="10"/>
      <c r="I43" s="10"/>
      <c r="J43" s="12"/>
      <c r="K43" s="12"/>
      <c r="L43" s="12"/>
      <c r="M43" s="12"/>
      <c r="N43" s="12"/>
      <c r="O43" s="12"/>
      <c r="P43" s="12"/>
    </row>
    <row r="44" spans="1:16">
      <c r="A44" s="6" t="s">
        <v>335</v>
      </c>
      <c r="B44" s="12"/>
      <c r="C44" s="12"/>
      <c r="D44" s="10"/>
      <c r="E44" s="12"/>
      <c r="F44" s="10"/>
      <c r="G44" s="12"/>
      <c r="H44" s="10"/>
      <c r="I44" s="10"/>
      <c r="J44" s="12"/>
      <c r="K44" s="12"/>
      <c r="L44" s="12"/>
      <c r="M44" s="12"/>
      <c r="N44" s="12"/>
      <c r="O44" s="12"/>
      <c r="P44" s="12"/>
    </row>
    <row r="45" spans="1:16">
      <c r="A45" s="8" t="s">
        <v>336</v>
      </c>
      <c r="B45" s="12"/>
      <c r="C45" s="12"/>
      <c r="D45" s="10"/>
      <c r="E45" s="12"/>
      <c r="F45" s="10"/>
      <c r="G45" s="12"/>
      <c r="H45" s="10"/>
      <c r="I45" s="10"/>
      <c r="J45" s="12"/>
      <c r="K45" s="12"/>
      <c r="L45" s="12"/>
      <c r="M45" s="12"/>
      <c r="N45" s="12"/>
      <c r="O45" s="12"/>
      <c r="P45" s="12"/>
    </row>
    <row r="46" spans="1:16">
      <c r="A46" s="8" t="s">
        <v>337</v>
      </c>
      <c r="B46" s="12"/>
      <c r="C46" s="12"/>
      <c r="D46" s="10"/>
      <c r="E46" s="12"/>
      <c r="F46" s="10"/>
      <c r="G46" s="12"/>
      <c r="H46" s="10"/>
      <c r="I46" s="10"/>
      <c r="J46" s="12"/>
      <c r="K46" s="12"/>
      <c r="L46" s="12"/>
      <c r="M46" s="12"/>
      <c r="N46" s="12"/>
      <c r="O46" s="12"/>
      <c r="P46" s="12"/>
    </row>
    <row r="47" spans="1:16">
      <c r="A47" s="8" t="s">
        <v>338</v>
      </c>
      <c r="B47" s="12"/>
      <c r="C47" s="12"/>
      <c r="D47" s="10"/>
      <c r="E47" s="12"/>
      <c r="F47" s="10"/>
      <c r="G47" s="12"/>
      <c r="H47" s="10"/>
      <c r="I47" s="10"/>
      <c r="J47" s="12"/>
      <c r="K47" s="12"/>
      <c r="L47" s="12"/>
      <c r="M47" s="12"/>
      <c r="N47" s="12"/>
      <c r="O47" s="12"/>
      <c r="P47" s="12"/>
    </row>
    <row r="48" spans="1:16">
      <c r="A48" s="8" t="s">
        <v>339</v>
      </c>
      <c r="B48" s="12"/>
      <c r="C48" s="12"/>
      <c r="D48" s="10"/>
      <c r="E48" s="12"/>
      <c r="F48" s="10"/>
      <c r="G48" s="12"/>
      <c r="H48" s="10"/>
      <c r="I48" s="10"/>
      <c r="J48" s="12"/>
      <c r="K48" s="12"/>
      <c r="L48" s="12"/>
      <c r="M48" s="12"/>
      <c r="N48" s="12"/>
      <c r="O48" s="12"/>
      <c r="P48" s="12"/>
    </row>
    <row r="49" spans="1:16">
      <c r="A49" s="6" t="s">
        <v>340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</row>
    <row r="50" spans="1:16">
      <c r="A50" s="6" t="s">
        <v>341</v>
      </c>
      <c r="B50" s="12">
        <v>20360.774420000002</v>
      </c>
      <c r="C50" s="12"/>
      <c r="D50" s="10">
        <v>20360.774420000002</v>
      </c>
      <c r="E50" s="12"/>
      <c r="F50" s="10">
        <v>20360.774420000002</v>
      </c>
      <c r="G50" s="12"/>
      <c r="H50" s="10">
        <v>20360.774420000002</v>
      </c>
      <c r="I50" s="10"/>
      <c r="J50" s="12"/>
      <c r="K50" s="12"/>
      <c r="L50" s="12"/>
      <c r="M50" s="12"/>
      <c r="N50" s="12"/>
      <c r="O50" s="12"/>
      <c r="P50" s="12"/>
    </row>
    <row r="51" spans="1:16">
      <c r="A51" s="6" t="s">
        <v>342</v>
      </c>
      <c r="B51" s="12"/>
      <c r="C51" s="12"/>
      <c r="D51" s="10"/>
      <c r="E51" s="12"/>
      <c r="F51" s="10"/>
      <c r="G51" s="12"/>
      <c r="H51" s="10"/>
      <c r="I51" s="10"/>
      <c r="J51" s="12"/>
      <c r="K51" s="12"/>
      <c r="L51" s="12"/>
      <c r="M51" s="12"/>
      <c r="N51" s="12"/>
      <c r="O51" s="12"/>
      <c r="P51" s="12"/>
    </row>
    <row r="52" spans="1:16">
      <c r="A52" s="6" t="s">
        <v>343</v>
      </c>
      <c r="B52" s="12"/>
      <c r="C52" s="12"/>
      <c r="D52" s="10"/>
      <c r="E52" s="12"/>
      <c r="F52" s="10"/>
      <c r="G52" s="12"/>
      <c r="H52" s="10"/>
      <c r="I52" s="10"/>
      <c r="J52" s="12"/>
      <c r="K52" s="12"/>
      <c r="L52" s="12"/>
      <c r="M52" s="12"/>
      <c r="N52" s="12"/>
      <c r="O52" s="12"/>
      <c r="P52" s="12"/>
    </row>
    <row r="53" spans="1:16">
      <c r="A53" s="6" t="s">
        <v>344</v>
      </c>
      <c r="B53" s="12"/>
      <c r="C53" s="12"/>
      <c r="D53" s="10"/>
      <c r="E53" s="12"/>
      <c r="F53" s="10"/>
      <c r="G53" s="12"/>
      <c r="H53" s="10"/>
      <c r="I53" s="10"/>
      <c r="J53" s="12"/>
      <c r="K53" s="12"/>
      <c r="L53" s="12"/>
      <c r="M53" s="12"/>
      <c r="N53" s="12"/>
      <c r="O53" s="12"/>
      <c r="P53" s="12"/>
    </row>
    <row r="54" spans="1:16">
      <c r="A54" s="6" t="s">
        <v>345</v>
      </c>
      <c r="B54" s="12">
        <v>40556.23272</v>
      </c>
      <c r="C54" s="12">
        <v>6000</v>
      </c>
      <c r="D54" s="10">
        <v>46556.23272</v>
      </c>
      <c r="E54" s="12">
        <v>8000</v>
      </c>
      <c r="F54" s="10">
        <v>54556.23272</v>
      </c>
      <c r="G54" s="12">
        <v>9000</v>
      </c>
      <c r="H54" s="10">
        <v>63556.23272</v>
      </c>
      <c r="I54" s="10"/>
      <c r="J54" s="12">
        <v>10000</v>
      </c>
      <c r="K54" s="12"/>
      <c r="L54" s="12">
        <v>20000</v>
      </c>
      <c r="M54" s="12"/>
      <c r="N54" s="12">
        <v>20000</v>
      </c>
      <c r="O54" s="12"/>
      <c r="P54" s="12">
        <v>30000</v>
      </c>
    </row>
    <row r="55" spans="1:16">
      <c r="A55" s="6" t="s">
        <v>346</v>
      </c>
      <c r="B55" s="12"/>
      <c r="C55" s="12"/>
      <c r="D55" s="10"/>
      <c r="E55" s="12"/>
      <c r="F55" s="10"/>
      <c r="G55" s="12"/>
      <c r="H55" s="10"/>
      <c r="I55" s="10"/>
      <c r="J55" s="12"/>
      <c r="K55" s="12"/>
      <c r="L55" s="12"/>
      <c r="M55" s="12"/>
      <c r="N55" s="12"/>
      <c r="O55" s="12"/>
      <c r="P55" s="12"/>
    </row>
    <row r="56" spans="1:16">
      <c r="A56" s="8" t="s">
        <v>347</v>
      </c>
      <c r="B56" s="12"/>
      <c r="C56" s="12"/>
      <c r="D56" s="10"/>
      <c r="E56" s="12"/>
      <c r="F56" s="10"/>
      <c r="G56" s="12"/>
      <c r="H56" s="10"/>
      <c r="I56" s="10"/>
      <c r="J56" s="12"/>
      <c r="K56" s="12"/>
      <c r="L56" s="12"/>
      <c r="M56" s="12"/>
      <c r="N56" s="12"/>
      <c r="O56" s="12"/>
      <c r="P56" s="12"/>
    </row>
    <row r="57" spans="1:16">
      <c r="A57" s="8" t="s">
        <v>348</v>
      </c>
      <c r="B57" s="12"/>
      <c r="C57" s="12"/>
      <c r="D57" s="10"/>
      <c r="E57" s="12"/>
      <c r="F57" s="10"/>
      <c r="G57" s="12"/>
      <c r="H57" s="10"/>
      <c r="I57" s="10"/>
      <c r="J57" s="12"/>
      <c r="K57" s="12"/>
      <c r="L57" s="12"/>
      <c r="M57" s="12"/>
      <c r="N57" s="12"/>
      <c r="O57" s="12"/>
      <c r="P57" s="12"/>
    </row>
    <row r="58" spans="1:16">
      <c r="A58" s="8" t="s">
        <v>349</v>
      </c>
      <c r="B58" s="12"/>
      <c r="C58" s="12"/>
      <c r="D58" s="10"/>
      <c r="E58" s="12"/>
      <c r="F58" s="10"/>
      <c r="G58" s="12"/>
      <c r="H58" s="10"/>
      <c r="I58" s="10"/>
      <c r="J58" s="12"/>
      <c r="K58" s="12"/>
      <c r="L58" s="12"/>
      <c r="M58" s="12"/>
      <c r="N58" s="12"/>
      <c r="O58" s="12"/>
      <c r="P58" s="12"/>
    </row>
    <row r="59" spans="1:16">
      <c r="A59" s="6" t="s">
        <v>350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</row>
    <row r="60" spans="1:16">
      <c r="A60" s="8" t="s">
        <v>351</v>
      </c>
      <c r="B60" s="12"/>
      <c r="C60" s="12"/>
      <c r="D60" s="10"/>
      <c r="E60" s="12"/>
      <c r="F60" s="10"/>
      <c r="G60" s="12"/>
      <c r="H60" s="10"/>
      <c r="I60" s="10"/>
      <c r="J60" s="12"/>
      <c r="K60" s="12"/>
      <c r="L60" s="12"/>
      <c r="M60" s="12"/>
      <c r="N60" s="12"/>
      <c r="O60" s="12"/>
      <c r="P60" s="12"/>
    </row>
    <row r="61" spans="1:16">
      <c r="A61" s="8" t="s">
        <v>352</v>
      </c>
      <c r="B61" s="12"/>
      <c r="C61" s="12"/>
      <c r="D61" s="10"/>
      <c r="E61" s="12"/>
      <c r="F61" s="10"/>
      <c r="G61" s="12"/>
      <c r="H61" s="10"/>
      <c r="I61" s="10"/>
      <c r="J61" s="12"/>
      <c r="K61" s="12"/>
      <c r="L61" s="12"/>
      <c r="M61" s="12"/>
      <c r="N61" s="12"/>
      <c r="O61" s="12"/>
      <c r="P61" s="12"/>
    </row>
    <row r="62" spans="1:16">
      <c r="A62" s="8" t="s">
        <v>353</v>
      </c>
      <c r="B62" s="12">
        <v>303.64224999999999</v>
      </c>
      <c r="C62" s="12">
        <v>303.64224999999999</v>
      </c>
      <c r="D62" s="10">
        <v>607.28449999999998</v>
      </c>
      <c r="E62" s="12">
        <v>303.64224999999999</v>
      </c>
      <c r="F62" s="10">
        <v>910.92674999999997</v>
      </c>
      <c r="G62" s="12">
        <v>303.64224999999999</v>
      </c>
      <c r="H62" s="10">
        <v>1214.569</v>
      </c>
      <c r="I62" s="10"/>
      <c r="J62" s="12">
        <v>1225.5001199999999</v>
      </c>
      <c r="K62" s="12"/>
      <c r="L62" s="12">
        <v>1236.52962</v>
      </c>
      <c r="M62" s="12"/>
      <c r="N62" s="12">
        <v>1247.6583900000001</v>
      </c>
      <c r="O62" s="12"/>
      <c r="P62" s="12">
        <v>1258.8873100000001</v>
      </c>
    </row>
    <row r="63" spans="1:16">
      <c r="A63" s="6" t="s">
        <v>354</v>
      </c>
      <c r="B63" s="10">
        <v>303.64224999999999</v>
      </c>
      <c r="C63" s="10">
        <v>303.64224999999999</v>
      </c>
      <c r="D63" s="10">
        <v>607.28449999999998</v>
      </c>
      <c r="E63" s="10">
        <v>303.64224999999999</v>
      </c>
      <c r="F63" s="10">
        <v>910.92674999999997</v>
      </c>
      <c r="G63" s="10">
        <v>303.64224999999999</v>
      </c>
      <c r="H63" s="10">
        <v>1214.569</v>
      </c>
      <c r="I63" s="10"/>
      <c r="J63" s="10">
        <v>1225.5001199999999</v>
      </c>
      <c r="K63" s="10"/>
      <c r="L63" s="10">
        <v>1236.52962</v>
      </c>
      <c r="M63" s="10"/>
      <c r="N63" s="10">
        <v>1247.6583900000001</v>
      </c>
      <c r="O63" s="10"/>
      <c r="P63" s="10">
        <v>1258.8873100000001</v>
      </c>
    </row>
    <row r="64" spans="1:16">
      <c r="A64" s="6" t="s">
        <v>355</v>
      </c>
      <c r="B64" s="12">
        <v>3680354.1625799998</v>
      </c>
      <c r="C64" s="12"/>
      <c r="D64" s="10">
        <v>3680354.1625799998</v>
      </c>
      <c r="E64" s="12"/>
      <c r="F64" s="10">
        <v>3680354.1625799998</v>
      </c>
      <c r="G64" s="12"/>
      <c r="H64" s="10">
        <v>3680354.1625799998</v>
      </c>
      <c r="I64" s="10"/>
      <c r="J64" s="12"/>
      <c r="K64" s="12"/>
      <c r="L64" s="12"/>
      <c r="M64" s="12"/>
      <c r="N64" s="12"/>
      <c r="O64" s="12"/>
      <c r="P64" s="12"/>
    </row>
    <row r="65" spans="1:16">
      <c r="A65" s="6" t="s">
        <v>356</v>
      </c>
      <c r="B65" s="12">
        <v>306.55</v>
      </c>
      <c r="C65" s="12">
        <v>2919</v>
      </c>
      <c r="D65" s="10">
        <v>3225.55</v>
      </c>
      <c r="E65" s="12">
        <v>1522</v>
      </c>
      <c r="F65" s="10">
        <v>4747.55</v>
      </c>
      <c r="G65" s="12">
        <v>1504.0719999999999</v>
      </c>
      <c r="H65" s="10">
        <v>6251.6220000000003</v>
      </c>
      <c r="I65" s="10"/>
      <c r="J65" s="12">
        <v>4509.6066499999997</v>
      </c>
      <c r="K65" s="12"/>
      <c r="L65" s="12">
        <v>4398.8431099999998</v>
      </c>
      <c r="M65" s="12"/>
      <c r="N65" s="12">
        <v>4438.4327000000003</v>
      </c>
      <c r="O65" s="12"/>
      <c r="P65" s="12">
        <v>4478.3785900000003</v>
      </c>
    </row>
    <row r="66" spans="1:16">
      <c r="A66" s="6" t="s">
        <v>357</v>
      </c>
      <c r="B66" s="12"/>
      <c r="C66" s="12">
        <v>500</v>
      </c>
      <c r="D66" s="10">
        <v>500</v>
      </c>
      <c r="E66" s="12">
        <v>500</v>
      </c>
      <c r="F66" s="10">
        <v>1000</v>
      </c>
      <c r="G66" s="12">
        <v>1000</v>
      </c>
      <c r="H66" s="10">
        <v>2000</v>
      </c>
      <c r="I66" s="10"/>
      <c r="J66" s="12">
        <v>2018</v>
      </c>
      <c r="K66" s="12"/>
      <c r="L66" s="12">
        <v>2036</v>
      </c>
      <c r="M66" s="12"/>
      <c r="N66" s="12">
        <v>2054</v>
      </c>
      <c r="O66" s="12"/>
      <c r="P66" s="12">
        <v>2072</v>
      </c>
    </row>
    <row r="67" spans="1:16">
      <c r="A67" s="6" t="s">
        <v>358</v>
      </c>
      <c r="B67" s="12"/>
      <c r="C67" s="12"/>
      <c r="D67" s="10"/>
      <c r="E67" s="12"/>
      <c r="F67" s="10"/>
      <c r="G67" s="12"/>
      <c r="H67" s="10"/>
      <c r="I67" s="10"/>
      <c r="J67" s="12"/>
      <c r="K67" s="12"/>
      <c r="L67" s="12"/>
      <c r="M67" s="12"/>
      <c r="N67" s="12"/>
      <c r="O67" s="12"/>
      <c r="P67" s="12"/>
    </row>
    <row r="68" spans="1:16">
      <c r="A68" s="8" t="s">
        <v>359</v>
      </c>
      <c r="B68" s="12"/>
      <c r="C68" s="12"/>
      <c r="D68" s="10"/>
      <c r="E68" s="12"/>
      <c r="F68" s="10"/>
      <c r="G68" s="12"/>
      <c r="H68" s="10"/>
      <c r="I68" s="10"/>
      <c r="J68" s="12"/>
      <c r="K68" s="12"/>
      <c r="L68" s="12"/>
      <c r="M68" s="12"/>
      <c r="N68" s="12"/>
      <c r="O68" s="12"/>
      <c r="P68" s="12"/>
    </row>
    <row r="69" spans="1:16">
      <c r="A69" s="8" t="s">
        <v>360</v>
      </c>
      <c r="B69" s="12"/>
      <c r="C69" s="12"/>
      <c r="D69" s="10"/>
      <c r="E69" s="12"/>
      <c r="F69" s="10"/>
      <c r="G69" s="12"/>
      <c r="H69" s="10"/>
      <c r="I69" s="10"/>
      <c r="J69" s="12"/>
      <c r="K69" s="12"/>
      <c r="L69" s="12"/>
      <c r="M69" s="12"/>
      <c r="N69" s="12"/>
      <c r="O69" s="12"/>
      <c r="P69" s="12"/>
    </row>
    <row r="70" spans="1:16">
      <c r="A70" s="8" t="s">
        <v>361</v>
      </c>
      <c r="B70" s="12"/>
      <c r="C70" s="12"/>
      <c r="D70" s="10"/>
      <c r="E70" s="12"/>
      <c r="F70" s="10"/>
      <c r="G70" s="12"/>
      <c r="H70" s="10"/>
      <c r="I70" s="10"/>
      <c r="J70" s="12"/>
      <c r="K70" s="12"/>
      <c r="L70" s="12"/>
      <c r="M70" s="12"/>
      <c r="N70" s="12"/>
      <c r="O70" s="12"/>
      <c r="P70" s="12"/>
    </row>
    <row r="71" spans="1:16">
      <c r="A71" s="6" t="s">
        <v>362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</row>
    <row r="72" spans="1:16">
      <c r="A72" s="8" t="s">
        <v>363</v>
      </c>
      <c r="B72" s="4">
        <v>7908.8869999999879</v>
      </c>
      <c r="C72" s="4">
        <v>8053.7699999999895</v>
      </c>
      <c r="D72" s="5">
        <v>15962.656999999977</v>
      </c>
      <c r="E72" s="4">
        <v>7004.9963559999596</v>
      </c>
      <c r="F72" s="5">
        <v>22967.653355999937</v>
      </c>
      <c r="G72" s="4">
        <v>9407.2419999999984</v>
      </c>
      <c r="H72" s="5">
        <v>32374.895355999935</v>
      </c>
      <c r="I72" s="5"/>
      <c r="J72" s="4">
        <v>34479.26355413998</v>
      </c>
      <c r="K72" s="4"/>
      <c r="L72" s="4">
        <v>36720.415685159038</v>
      </c>
      <c r="M72" s="4"/>
      <c r="N72" s="4">
        <v>39107.242704694436</v>
      </c>
      <c r="O72" s="4"/>
      <c r="P72" s="4">
        <v>41649.213480499617</v>
      </c>
    </row>
    <row r="73" spans="1:16">
      <c r="A73" s="8" t="s">
        <v>364</v>
      </c>
      <c r="B73" s="4"/>
      <c r="C73" s="4"/>
      <c r="D73" s="5"/>
      <c r="E73" s="4"/>
      <c r="F73" s="5"/>
      <c r="G73" s="4"/>
      <c r="H73" s="5"/>
      <c r="I73" s="5"/>
      <c r="J73" s="4"/>
      <c r="K73" s="4"/>
      <c r="L73" s="4"/>
      <c r="M73" s="4"/>
      <c r="N73" s="4"/>
      <c r="O73" s="4"/>
      <c r="P73" s="4"/>
    </row>
    <row r="74" spans="1:16">
      <c r="A74" s="8" t="s">
        <v>365</v>
      </c>
      <c r="B74" s="4">
        <v>2</v>
      </c>
      <c r="C74" s="4">
        <v>92</v>
      </c>
      <c r="D74" s="5">
        <v>94</v>
      </c>
      <c r="E74" s="4">
        <v>70.566000000000258</v>
      </c>
      <c r="F74" s="5">
        <v>164.56600000000026</v>
      </c>
      <c r="G74" s="4">
        <v>49.795000000000073</v>
      </c>
      <c r="H74" s="5">
        <v>214.36100000000033</v>
      </c>
      <c r="I74" s="5"/>
      <c r="J74" s="4">
        <v>228.29446500000034</v>
      </c>
      <c r="K74" s="4"/>
      <c r="L74" s="4">
        <v>243.13360522500037</v>
      </c>
      <c r="M74" s="4"/>
      <c r="N74" s="4">
        <v>258.93728956462536</v>
      </c>
      <c r="O74" s="4"/>
      <c r="P74" s="4">
        <v>275.76821338632601</v>
      </c>
    </row>
    <row r="75" spans="1:16">
      <c r="A75" s="8" t="s">
        <v>366</v>
      </c>
      <c r="B75" s="4">
        <v>287.745</v>
      </c>
      <c r="C75" s="4">
        <v>418.65</v>
      </c>
      <c r="D75" s="5">
        <v>706.39499999999998</v>
      </c>
      <c r="E75" s="4">
        <v>636.02599999999995</v>
      </c>
      <c r="F75" s="5">
        <v>1342.4209999999998</v>
      </c>
      <c r="G75" s="4">
        <v>395.64600000000002</v>
      </c>
      <c r="H75" s="5">
        <v>1738.0669999999998</v>
      </c>
      <c r="I75" s="5"/>
      <c r="J75" s="4">
        <v>1851.0413549999996</v>
      </c>
      <c r="K75" s="4"/>
      <c r="L75" s="4">
        <v>1971.3590430749996</v>
      </c>
      <c r="M75" s="4"/>
      <c r="N75" s="4">
        <v>2099.4973808748746</v>
      </c>
      <c r="O75" s="4"/>
      <c r="P75" s="4">
        <v>2235.9647106317411</v>
      </c>
    </row>
    <row r="76" spans="1:16">
      <c r="A76" s="92" t="s">
        <v>367</v>
      </c>
      <c r="B76" s="83">
        <v>8198.6319999999887</v>
      </c>
      <c r="C76" s="83">
        <v>8564.4199999999892</v>
      </c>
      <c r="D76" s="83">
        <v>16763.051999999978</v>
      </c>
      <c r="E76" s="83">
        <v>7711.5883559999602</v>
      </c>
      <c r="F76" s="83">
        <v>24474.640355999934</v>
      </c>
      <c r="G76" s="83">
        <v>9852.6829999999991</v>
      </c>
      <c r="H76" s="83">
        <v>34327.323355999935</v>
      </c>
      <c r="I76" s="83"/>
      <c r="J76" s="83">
        <v>36558.59937413998</v>
      </c>
      <c r="K76" s="83"/>
      <c r="L76" s="83">
        <v>38934.908333459032</v>
      </c>
      <c r="M76" s="83"/>
      <c r="N76" s="83">
        <v>41465.677375133935</v>
      </c>
      <c r="O76" s="83"/>
      <c r="P76" s="83">
        <v>44160.946404517686</v>
      </c>
    </row>
    <row r="77" spans="1:16">
      <c r="A77" s="6" t="s">
        <v>368</v>
      </c>
      <c r="B77" s="12"/>
      <c r="C77" s="12"/>
      <c r="D77" s="10"/>
      <c r="E77" s="12"/>
      <c r="F77" s="10"/>
      <c r="G77" s="12"/>
      <c r="H77" s="10"/>
      <c r="I77" s="10"/>
      <c r="J77" s="12"/>
      <c r="K77" s="12"/>
      <c r="L77" s="12"/>
      <c r="M77" s="12"/>
      <c r="N77" s="12"/>
      <c r="O77" s="12"/>
      <c r="P77" s="12"/>
    </row>
    <row r="78" spans="1:16">
      <c r="A78" s="6" t="s">
        <v>369</v>
      </c>
      <c r="B78" s="12"/>
      <c r="C78" s="12"/>
      <c r="D78" s="10"/>
      <c r="E78" s="12"/>
      <c r="F78" s="10"/>
      <c r="G78" s="12"/>
      <c r="H78" s="10"/>
      <c r="I78" s="10"/>
      <c r="J78" s="12"/>
      <c r="K78" s="12"/>
      <c r="L78" s="12"/>
      <c r="M78" s="12"/>
      <c r="N78" s="12"/>
      <c r="O78" s="12"/>
      <c r="P78" s="12"/>
    </row>
    <row r="79" spans="1:16">
      <c r="A79" s="8" t="s">
        <v>370</v>
      </c>
      <c r="B79" s="12"/>
      <c r="C79" s="12"/>
      <c r="D79" s="10"/>
      <c r="E79" s="12"/>
      <c r="F79" s="10"/>
      <c r="G79" s="12"/>
      <c r="H79" s="10"/>
      <c r="I79" s="10"/>
      <c r="J79" s="12"/>
      <c r="K79" s="12"/>
      <c r="L79" s="12"/>
      <c r="M79" s="12"/>
      <c r="N79" s="12"/>
      <c r="O79" s="12"/>
      <c r="P79" s="12"/>
    </row>
    <row r="80" spans="1:16">
      <c r="A80" s="8" t="s">
        <v>371</v>
      </c>
      <c r="B80" s="12"/>
      <c r="C80" s="12"/>
      <c r="D80" s="10"/>
      <c r="E80" s="12"/>
      <c r="F80" s="10"/>
      <c r="G80" s="12"/>
      <c r="H80" s="10"/>
      <c r="I80" s="10"/>
      <c r="J80" s="12"/>
      <c r="K80" s="12"/>
      <c r="L80" s="12"/>
      <c r="M80" s="12"/>
      <c r="N80" s="12"/>
      <c r="O80" s="12"/>
      <c r="P80" s="12"/>
    </row>
    <row r="81" spans="1:16">
      <c r="A81" s="8" t="s">
        <v>372</v>
      </c>
      <c r="B81" s="12"/>
      <c r="C81" s="12"/>
      <c r="D81" s="10"/>
      <c r="E81" s="12"/>
      <c r="F81" s="10"/>
      <c r="G81" s="12"/>
      <c r="H81" s="10"/>
      <c r="I81" s="10"/>
      <c r="J81" s="12"/>
      <c r="K81" s="12"/>
      <c r="L81" s="12"/>
      <c r="M81" s="12"/>
      <c r="N81" s="12"/>
      <c r="O81" s="12"/>
      <c r="P81" s="12"/>
    </row>
    <row r="82" spans="1:16">
      <c r="A82" s="8" t="s">
        <v>373</v>
      </c>
      <c r="B82" s="12">
        <v>207954.426986267</v>
      </c>
      <c r="C82" s="12">
        <v>233457.15778626699</v>
      </c>
      <c r="D82" s="10">
        <v>441411.58477253397</v>
      </c>
      <c r="E82" s="12">
        <v>210872.2865396</v>
      </c>
      <c r="F82" s="10">
        <v>652283.87131213397</v>
      </c>
      <c r="G82" s="12">
        <v>217312.32445293301</v>
      </c>
      <c r="H82" s="10">
        <v>869596.19576506701</v>
      </c>
      <c r="I82" s="10"/>
      <c r="J82" s="12">
        <v>58950.734679933397</v>
      </c>
      <c r="K82" s="12"/>
      <c r="L82" s="12">
        <v>67249.850000000297</v>
      </c>
      <c r="M82" s="12"/>
      <c r="N82" s="12">
        <v>143776.60999999999</v>
      </c>
      <c r="O82" s="12"/>
      <c r="P82" s="12">
        <v>85248.339999999895</v>
      </c>
    </row>
    <row r="83" spans="1:16">
      <c r="A83" s="8" t="s">
        <v>374</v>
      </c>
      <c r="B83" s="12"/>
      <c r="C83" s="12"/>
      <c r="D83" s="10"/>
      <c r="E83" s="12"/>
      <c r="F83" s="10"/>
      <c r="G83" s="12"/>
      <c r="H83" s="10"/>
      <c r="I83" s="10"/>
      <c r="J83" s="12"/>
      <c r="K83" s="12"/>
      <c r="L83" s="12"/>
      <c r="M83" s="12"/>
      <c r="N83" s="12"/>
      <c r="O83" s="12"/>
      <c r="P83" s="12"/>
    </row>
    <row r="84" spans="1:16">
      <c r="A84" s="6" t="s">
        <v>375</v>
      </c>
      <c r="B84" s="10">
        <v>207954.426986267</v>
      </c>
      <c r="C84" s="10">
        <v>233457.15778626699</v>
      </c>
      <c r="D84" s="10">
        <v>441411.58477253397</v>
      </c>
      <c r="E84" s="10">
        <v>210872.2865396</v>
      </c>
      <c r="F84" s="10">
        <v>652283.87131213397</v>
      </c>
      <c r="G84" s="10">
        <v>217312.32445293301</v>
      </c>
      <c r="H84" s="10">
        <v>869596.19576506701</v>
      </c>
      <c r="I84" s="10"/>
      <c r="J84" s="10">
        <v>58950.734679933397</v>
      </c>
      <c r="K84" s="10"/>
      <c r="L84" s="10">
        <v>67249.850000000297</v>
      </c>
      <c r="M84" s="10"/>
      <c r="N84" s="10">
        <v>143776.60999999999</v>
      </c>
      <c r="O84" s="10"/>
      <c r="P84" s="10">
        <v>85248.339999999895</v>
      </c>
    </row>
    <row r="85" spans="1:16">
      <c r="A85" s="6" t="s">
        <v>376</v>
      </c>
      <c r="B85" s="12"/>
      <c r="C85" s="12"/>
      <c r="D85" s="10"/>
      <c r="E85" s="12"/>
      <c r="F85" s="10"/>
      <c r="G85" s="12"/>
      <c r="H85" s="10"/>
      <c r="I85" s="10"/>
      <c r="J85" s="12"/>
      <c r="K85" s="12"/>
      <c r="L85" s="12"/>
      <c r="M85" s="12"/>
      <c r="N85" s="12"/>
      <c r="O85" s="12"/>
      <c r="P85" s="12"/>
    </row>
    <row r="86" spans="1:16">
      <c r="A86" s="6" t="s">
        <v>377</v>
      </c>
      <c r="B86" s="12"/>
      <c r="C86" s="12"/>
      <c r="D86" s="10"/>
      <c r="E86" s="12"/>
      <c r="F86" s="10"/>
      <c r="G86" s="12"/>
      <c r="H86" s="10"/>
      <c r="I86" s="10"/>
      <c r="J86" s="12"/>
      <c r="K86" s="12"/>
      <c r="L86" s="12"/>
      <c r="M86" s="12"/>
      <c r="N86" s="12"/>
      <c r="O86" s="12"/>
      <c r="P86" s="12"/>
    </row>
    <row r="87" spans="1:16">
      <c r="A87" s="6" t="s">
        <v>378</v>
      </c>
      <c r="B87" s="12"/>
      <c r="C87" s="12"/>
      <c r="D87" s="10"/>
      <c r="E87" s="12"/>
      <c r="F87" s="10"/>
      <c r="G87" s="12"/>
      <c r="H87" s="10"/>
      <c r="I87" s="10"/>
      <c r="J87" s="12"/>
      <c r="K87" s="12"/>
      <c r="L87" s="12"/>
      <c r="M87" s="12"/>
      <c r="N87" s="12"/>
      <c r="O87" s="12"/>
      <c r="P87" s="12"/>
    </row>
    <row r="88" spans="1:16">
      <c r="A88" s="6" t="s">
        <v>379</v>
      </c>
      <c r="B88" s="12">
        <v>9443.89761</v>
      </c>
      <c r="C88" s="12">
        <v>7500</v>
      </c>
      <c r="D88" s="10">
        <v>16943.89761</v>
      </c>
      <c r="E88" s="12">
        <v>7000</v>
      </c>
      <c r="F88" s="10">
        <v>23943.89761</v>
      </c>
      <c r="G88" s="12">
        <v>8100</v>
      </c>
      <c r="H88" s="10">
        <v>32043.89761</v>
      </c>
      <c r="I88" s="10"/>
      <c r="J88" s="12">
        <v>30046.4499</v>
      </c>
      <c r="K88" s="12"/>
      <c r="L88" s="12">
        <v>30316.86795</v>
      </c>
      <c r="M88" s="12"/>
      <c r="N88" s="12">
        <v>30589.71976</v>
      </c>
      <c r="O88" s="12"/>
      <c r="P88" s="12">
        <v>30865.027239999999</v>
      </c>
    </row>
    <row r="89" spans="1:16">
      <c r="A89" s="3" t="s">
        <v>380</v>
      </c>
      <c r="B89" s="10">
        <v>3967478.3185662664</v>
      </c>
      <c r="C89" s="10">
        <v>259244.22003626698</v>
      </c>
      <c r="D89" s="10">
        <v>4226722.5386025338</v>
      </c>
      <c r="E89" s="10">
        <v>235909.51714559997</v>
      </c>
      <c r="F89" s="10">
        <v>4462632.0557481339</v>
      </c>
      <c r="G89" s="10">
        <v>247072.72170293302</v>
      </c>
      <c r="H89" s="10">
        <v>4709704.7774510672</v>
      </c>
      <c r="I89" s="10"/>
      <c r="J89" s="10">
        <v>143308.89072407337</v>
      </c>
      <c r="K89" s="10"/>
      <c r="L89" s="10">
        <v>164172.99901345931</v>
      </c>
      <c r="M89" s="10"/>
      <c r="N89" s="10">
        <v>243572.09822513393</v>
      </c>
      <c r="O89" s="10"/>
      <c r="P89" s="10">
        <v>198083.57954451759</v>
      </c>
    </row>
    <row r="90" spans="1:16">
      <c r="A90" s="7" t="s">
        <v>381</v>
      </c>
      <c r="B90" s="10">
        <v>4013916.3185662664</v>
      </c>
      <c r="C90" s="10">
        <v>354713.78034204728</v>
      </c>
      <c r="D90" s="10">
        <v>4368630.0989083145</v>
      </c>
      <c r="E90" s="10">
        <v>356349.79327042599</v>
      </c>
      <c r="F90" s="10">
        <v>4724979.8921787404</v>
      </c>
      <c r="G90" s="10">
        <v>340880.07085188699</v>
      </c>
      <c r="H90" s="50">
        <v>5065859.9630306279</v>
      </c>
      <c r="I90" s="50"/>
      <c r="J90" s="50">
        <v>414439.06523966941</v>
      </c>
      <c r="K90" s="50"/>
      <c r="L90" s="50">
        <v>384486.52683199232</v>
      </c>
      <c r="M90" s="50"/>
      <c r="N90" s="50">
        <v>399121.47921237897</v>
      </c>
      <c r="O90" s="50"/>
      <c r="P90" s="50">
        <v>283830.61894928518</v>
      </c>
    </row>
  </sheetData>
  <sheetProtection formatCells="0" formatColumns="0" formatRows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9"/>
  <sheetViews>
    <sheetView workbookViewId="0">
      <pane ySplit="2" topLeftCell="A78" activePane="bottomLeft" state="frozen"/>
      <selection pane="bottomLeft" activeCell="A96" sqref="A96:X96"/>
    </sheetView>
  </sheetViews>
  <sheetFormatPr defaultRowHeight="15"/>
  <cols>
    <col min="1" max="1" width="81.85546875" bestFit="1" customWidth="1"/>
    <col min="2" max="6" width="11.7109375" hidden="1" customWidth="1"/>
    <col min="7" max="7" width="22.7109375" customWidth="1"/>
    <col min="8" max="11" width="11.7109375" hidden="1" customWidth="1"/>
    <col min="12" max="12" width="22.7109375" customWidth="1"/>
    <col min="13" max="16" width="0" hidden="1" customWidth="1"/>
  </cols>
  <sheetData>
    <row r="1" spans="1:24">
      <c r="A1" s="74"/>
      <c r="B1" s="75"/>
      <c r="C1" s="170" t="s">
        <v>1114</v>
      </c>
      <c r="D1" s="170"/>
      <c r="E1" s="170"/>
      <c r="F1" s="171"/>
      <c r="G1" s="172" t="s">
        <v>1113</v>
      </c>
      <c r="H1" s="170"/>
      <c r="I1" s="170"/>
      <c r="J1" s="170"/>
      <c r="K1" s="171"/>
      <c r="L1" s="76">
        <v>2017</v>
      </c>
      <c r="M1" s="169">
        <v>2017</v>
      </c>
      <c r="N1" s="169"/>
      <c r="O1" s="169"/>
      <c r="P1" s="169"/>
      <c r="Q1" s="79"/>
      <c r="R1" s="73"/>
      <c r="S1" s="73"/>
      <c r="T1" s="73"/>
      <c r="U1" s="73"/>
      <c r="V1" s="73"/>
      <c r="W1" s="73"/>
      <c r="X1" s="72"/>
    </row>
    <row r="2" spans="1:24">
      <c r="A2" s="71"/>
      <c r="B2" s="2" t="s">
        <v>1112</v>
      </c>
      <c r="C2" s="2" t="s">
        <v>74</v>
      </c>
      <c r="D2" s="2" t="s">
        <v>75</v>
      </c>
      <c r="E2" s="2" t="s">
        <v>77</v>
      </c>
      <c r="F2" s="15" t="s">
        <v>79</v>
      </c>
      <c r="G2" s="14" t="s">
        <v>1112</v>
      </c>
      <c r="H2" s="2" t="s">
        <v>74</v>
      </c>
      <c r="I2" s="2" t="s">
        <v>75</v>
      </c>
      <c r="J2" s="2" t="s">
        <v>77</v>
      </c>
      <c r="K2" s="15" t="s">
        <v>79</v>
      </c>
      <c r="L2" s="14" t="s">
        <v>1112</v>
      </c>
      <c r="M2" s="2" t="s">
        <v>74</v>
      </c>
      <c r="N2" s="2" t="s">
        <v>75</v>
      </c>
      <c r="O2" s="2" t="s">
        <v>77</v>
      </c>
      <c r="P2" s="2" t="s">
        <v>79</v>
      </c>
      <c r="Q2" s="2"/>
      <c r="R2" s="77" t="s">
        <v>100</v>
      </c>
      <c r="S2" s="77"/>
      <c r="T2" s="77" t="s">
        <v>101</v>
      </c>
      <c r="U2" s="77"/>
      <c r="V2" s="77" t="s">
        <v>102</v>
      </c>
      <c r="W2" s="80"/>
      <c r="X2" s="78" t="s">
        <v>103</v>
      </c>
    </row>
    <row r="3" spans="1:24">
      <c r="A3" s="67" t="s">
        <v>1111</v>
      </c>
      <c r="B3" s="31">
        <v>36636.368649999997</v>
      </c>
      <c r="C3" s="16">
        <v>35764.07415</v>
      </c>
      <c r="D3" s="16">
        <v>34455.632400000002</v>
      </c>
      <c r="E3" s="16">
        <v>56333.274920000003</v>
      </c>
      <c r="F3" s="24">
        <v>106838.96381</v>
      </c>
      <c r="G3" s="34">
        <v>106838.96381</v>
      </c>
      <c r="H3" s="16">
        <v>105323.12987999999</v>
      </c>
      <c r="I3" s="16">
        <v>104741.51158999999</v>
      </c>
      <c r="J3" s="16">
        <v>102768.8933</v>
      </c>
      <c r="K3" s="24">
        <v>100744.07501</v>
      </c>
      <c r="L3" s="34">
        <v>100744.07501</v>
      </c>
      <c r="M3" s="30">
        <v>96180.623850000004</v>
      </c>
      <c r="N3" s="30">
        <v>123689.39898</v>
      </c>
      <c r="O3" s="30">
        <v>133286.63411000001</v>
      </c>
      <c r="P3" s="30">
        <v>159052.21257</v>
      </c>
      <c r="Q3" s="30"/>
      <c r="R3" s="30">
        <v>179573.73644000001</v>
      </c>
      <c r="S3" s="30"/>
      <c r="T3" s="30">
        <v>150450.45925000001</v>
      </c>
      <c r="U3" s="30"/>
      <c r="V3" s="30">
        <v>121775.96648</v>
      </c>
      <c r="W3" s="81"/>
      <c r="X3" s="33">
        <v>93149.098910000001</v>
      </c>
    </row>
    <row r="4" spans="1:24">
      <c r="A4" s="66" t="s">
        <v>1110</v>
      </c>
      <c r="B4" s="17">
        <v>36636.368649999997</v>
      </c>
      <c r="C4" s="16">
        <v>35764.07415</v>
      </c>
      <c r="D4" s="16">
        <v>34455.632400000002</v>
      </c>
      <c r="E4" s="16">
        <v>56333.274920000003</v>
      </c>
      <c r="F4" s="24">
        <v>106838.96381</v>
      </c>
      <c r="G4" s="25">
        <v>106838.96381</v>
      </c>
      <c r="H4" s="16">
        <v>105323.12987999999</v>
      </c>
      <c r="I4" s="16">
        <v>104741.51158999999</v>
      </c>
      <c r="J4" s="16">
        <v>102768.8933</v>
      </c>
      <c r="K4" s="24">
        <v>100744.07501</v>
      </c>
      <c r="L4" s="25">
        <v>100744.07501</v>
      </c>
      <c r="M4" s="16">
        <v>96180.623850000004</v>
      </c>
      <c r="N4" s="16">
        <v>123689.39898</v>
      </c>
      <c r="O4" s="16">
        <v>133286.63411000001</v>
      </c>
      <c r="P4" s="16">
        <v>159052.21257</v>
      </c>
      <c r="Q4" s="16"/>
      <c r="R4" s="16">
        <v>179573.73644000001</v>
      </c>
      <c r="S4" s="16"/>
      <c r="T4" s="16">
        <v>150450.45925000001</v>
      </c>
      <c r="U4" s="16"/>
      <c r="V4" s="16">
        <v>121775.96648</v>
      </c>
      <c r="W4" s="18"/>
      <c r="X4" s="24">
        <v>93149.098910000001</v>
      </c>
    </row>
    <row r="5" spans="1:24">
      <c r="A5" s="68" t="s">
        <v>1109</v>
      </c>
      <c r="B5" s="31">
        <v>58037.945599999999</v>
      </c>
      <c r="C5" s="16">
        <v>57341.64026</v>
      </c>
      <c r="D5" s="16">
        <v>56645.334920000001</v>
      </c>
      <c r="E5" s="16">
        <v>55961.497430000003</v>
      </c>
      <c r="F5" s="24">
        <v>99096.670530000003</v>
      </c>
      <c r="G5" s="34">
        <v>99096.670530000003</v>
      </c>
      <c r="H5" s="16">
        <v>98022.540510000006</v>
      </c>
      <c r="I5" s="16">
        <v>96948.410489999995</v>
      </c>
      <c r="J5" s="16">
        <v>95874.280469999998</v>
      </c>
      <c r="K5" s="24">
        <v>99561.167029999997</v>
      </c>
      <c r="L5" s="34">
        <v>99561.167029999997</v>
      </c>
      <c r="M5" s="30">
        <v>98446.109249999994</v>
      </c>
      <c r="N5" s="30">
        <v>97741.295039999997</v>
      </c>
      <c r="O5" s="30">
        <v>146875.97117</v>
      </c>
      <c r="P5" s="30">
        <v>213099.92666</v>
      </c>
      <c r="Q5" s="30"/>
      <c r="R5" s="30">
        <v>290551.23466000002</v>
      </c>
      <c r="S5" s="30"/>
      <c r="T5" s="30">
        <v>439711.43436999997</v>
      </c>
      <c r="U5" s="30"/>
      <c r="V5" s="30">
        <v>443885.01935999998</v>
      </c>
      <c r="W5" s="81"/>
      <c r="X5" s="33">
        <v>426766.65302000003</v>
      </c>
    </row>
    <row r="6" spans="1:24">
      <c r="A6" s="68" t="s">
        <v>1108</v>
      </c>
      <c r="B6" s="31">
        <v>101746.55588</v>
      </c>
      <c r="C6" s="16">
        <v>93492.93836</v>
      </c>
      <c r="D6" s="16">
        <v>94432.587849999996</v>
      </c>
      <c r="E6" s="16">
        <v>88178.176789999998</v>
      </c>
      <c r="F6" s="24">
        <v>115134.00102</v>
      </c>
      <c r="G6" s="34">
        <v>115134.00102</v>
      </c>
      <c r="H6" s="16">
        <v>109344.31161999999</v>
      </c>
      <c r="I6" s="16">
        <v>100092.83893</v>
      </c>
      <c r="J6" s="16">
        <v>102809.00873</v>
      </c>
      <c r="K6" s="24">
        <v>104799.16529999999</v>
      </c>
      <c r="L6" s="34">
        <v>104799.16529999999</v>
      </c>
      <c r="M6" s="30">
        <v>94844.149579999998</v>
      </c>
      <c r="N6" s="30">
        <v>99349.960340000005</v>
      </c>
      <c r="O6" s="30">
        <v>121563.91903</v>
      </c>
      <c r="P6" s="30">
        <v>128684.15291999999</v>
      </c>
      <c r="Q6" s="30"/>
      <c r="R6" s="30">
        <v>146585.46481999999</v>
      </c>
      <c r="S6" s="30"/>
      <c r="T6" s="30">
        <v>122550.7417</v>
      </c>
      <c r="U6" s="30"/>
      <c r="V6" s="30">
        <v>111040.59596000001</v>
      </c>
      <c r="W6" s="81"/>
      <c r="X6" s="33">
        <v>91872.819929999998</v>
      </c>
    </row>
    <row r="7" spans="1:24">
      <c r="A7" s="67" t="s">
        <v>1107</v>
      </c>
      <c r="B7" s="17">
        <v>159784.50148000001</v>
      </c>
      <c r="C7" s="16">
        <v>150834.57861999999</v>
      </c>
      <c r="D7" s="16">
        <v>151077.92277</v>
      </c>
      <c r="E7" s="16">
        <v>144139.67421999999</v>
      </c>
      <c r="F7" s="24">
        <v>214230.67155</v>
      </c>
      <c r="G7" s="25">
        <v>214230.67155</v>
      </c>
      <c r="H7" s="16">
        <v>207366.85213000001</v>
      </c>
      <c r="I7" s="16">
        <v>197041.24942000001</v>
      </c>
      <c r="J7" s="16">
        <v>198683.2892</v>
      </c>
      <c r="K7" s="24">
        <v>204360.33233</v>
      </c>
      <c r="L7" s="25">
        <v>204360.33233</v>
      </c>
      <c r="M7" s="16">
        <v>193290.25883000001</v>
      </c>
      <c r="N7" s="16">
        <v>197091.25537999999</v>
      </c>
      <c r="O7" s="16">
        <v>268439.89020000002</v>
      </c>
      <c r="P7" s="16">
        <v>341784.07958000002</v>
      </c>
      <c r="Q7" s="16"/>
      <c r="R7" s="16">
        <v>437136.69948000001</v>
      </c>
      <c r="S7" s="16"/>
      <c r="T7" s="16">
        <v>562262.17606999993</v>
      </c>
      <c r="U7" s="16"/>
      <c r="V7" s="16">
        <v>554925.61531999998</v>
      </c>
      <c r="W7" s="18"/>
      <c r="X7" s="24">
        <v>518639.47295000002</v>
      </c>
    </row>
    <row r="8" spans="1:24">
      <c r="A8" s="67" t="s">
        <v>1106</v>
      </c>
      <c r="B8" s="31"/>
      <c r="C8" s="16"/>
      <c r="D8" s="16"/>
      <c r="E8" s="16"/>
      <c r="F8" s="24"/>
      <c r="G8" s="34"/>
      <c r="H8" s="16"/>
      <c r="I8" s="16"/>
      <c r="J8" s="16"/>
      <c r="K8" s="24"/>
      <c r="L8" s="34"/>
      <c r="M8" s="30"/>
      <c r="N8" s="30"/>
      <c r="O8" s="30"/>
      <c r="P8" s="30"/>
      <c r="Q8" s="30"/>
      <c r="R8" s="30"/>
      <c r="S8" s="30"/>
      <c r="T8" s="30"/>
      <c r="U8" s="30"/>
      <c r="V8" s="30"/>
      <c r="W8" s="81"/>
      <c r="X8" s="33"/>
    </row>
    <row r="9" spans="1:24">
      <c r="A9" s="67" t="s">
        <v>1105</v>
      </c>
      <c r="B9" s="31">
        <v>7524.0270799999998</v>
      </c>
      <c r="C9" s="16">
        <v>7445.8591800000004</v>
      </c>
      <c r="D9" s="16">
        <v>1035.65588</v>
      </c>
      <c r="E9" s="16">
        <v>26054.021290000001</v>
      </c>
      <c r="F9" s="24">
        <v>5210.3866500000004</v>
      </c>
      <c r="G9" s="34">
        <v>5210.3866500000004</v>
      </c>
      <c r="H9" s="16">
        <v>5320.3866500000004</v>
      </c>
      <c r="I9" s="16">
        <v>5411.78665</v>
      </c>
      <c r="J9" s="16">
        <v>5439.3700699999999</v>
      </c>
      <c r="K9" s="24">
        <v>4309.0122899999997</v>
      </c>
      <c r="L9" s="34">
        <v>4309.0122899999997</v>
      </c>
      <c r="M9" s="30">
        <v>4309.0122899999997</v>
      </c>
      <c r="N9" s="30">
        <v>3851.3280399999999</v>
      </c>
      <c r="O9" s="30">
        <v>2009.2480399999999</v>
      </c>
      <c r="P9" s="30">
        <v>1.5633699999999999</v>
      </c>
      <c r="Q9" s="30"/>
      <c r="R9" s="30">
        <v>1.5633699999999999</v>
      </c>
      <c r="S9" s="30"/>
      <c r="T9" s="30">
        <v>1.5633699999999999</v>
      </c>
      <c r="U9" s="30"/>
      <c r="V9" s="30">
        <v>1.5633699999999999</v>
      </c>
      <c r="W9" s="81"/>
      <c r="X9" s="33">
        <v>1.5633699999999999</v>
      </c>
    </row>
    <row r="10" spans="1:24">
      <c r="A10" s="67" t="s">
        <v>1104</v>
      </c>
      <c r="B10" s="31"/>
      <c r="C10" s="16"/>
      <c r="D10" s="16"/>
      <c r="E10" s="16"/>
      <c r="F10" s="24"/>
      <c r="G10" s="34"/>
      <c r="H10" s="16"/>
      <c r="I10" s="16"/>
      <c r="J10" s="16"/>
      <c r="K10" s="24"/>
      <c r="L10" s="34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81"/>
      <c r="X10" s="33"/>
    </row>
    <row r="11" spans="1:24">
      <c r="A11" s="67" t="s">
        <v>1103</v>
      </c>
      <c r="B11" s="31"/>
      <c r="C11" s="16"/>
      <c r="D11" s="16"/>
      <c r="E11" s="16"/>
      <c r="F11" s="24"/>
      <c r="G11" s="34"/>
      <c r="H11" s="16"/>
      <c r="I11" s="16"/>
      <c r="J11" s="16"/>
      <c r="K11" s="24"/>
      <c r="L11" s="34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81"/>
      <c r="X11" s="33"/>
    </row>
    <row r="12" spans="1:24">
      <c r="A12" s="66" t="s">
        <v>1102</v>
      </c>
      <c r="B12" s="17">
        <v>167308.52856000001</v>
      </c>
      <c r="C12" s="16">
        <v>158280.43779999999</v>
      </c>
      <c r="D12" s="16">
        <v>152113.57865000001</v>
      </c>
      <c r="E12" s="16">
        <v>170193.69550999999</v>
      </c>
      <c r="F12" s="24">
        <v>219441.0582</v>
      </c>
      <c r="G12" s="25">
        <v>219441.0582</v>
      </c>
      <c r="H12" s="16">
        <v>212687.23878000001</v>
      </c>
      <c r="I12" s="16">
        <v>202453.03607</v>
      </c>
      <c r="J12" s="16">
        <v>204122.65927</v>
      </c>
      <c r="K12" s="24">
        <v>208669.34462000002</v>
      </c>
      <c r="L12" s="25">
        <v>208669.34462000002</v>
      </c>
      <c r="M12" s="16">
        <v>197599.27112000002</v>
      </c>
      <c r="N12" s="16">
        <v>200942.58341999998</v>
      </c>
      <c r="O12" s="16">
        <v>270449.13824</v>
      </c>
      <c r="P12" s="16">
        <v>341785.64295000001</v>
      </c>
      <c r="Q12" s="16"/>
      <c r="R12" s="16">
        <v>437138.26285</v>
      </c>
      <c r="S12" s="16"/>
      <c r="T12" s="16">
        <v>562263.73943999992</v>
      </c>
      <c r="U12" s="16"/>
      <c r="V12" s="16">
        <v>554927.17868999997</v>
      </c>
      <c r="W12" s="18"/>
      <c r="X12" s="24">
        <v>518641.03632000001</v>
      </c>
    </row>
    <row r="13" spans="1:24">
      <c r="A13" s="66" t="s">
        <v>1101</v>
      </c>
      <c r="B13" s="31"/>
      <c r="C13" s="16"/>
      <c r="D13" s="16"/>
      <c r="E13" s="16"/>
      <c r="F13" s="24"/>
      <c r="G13" s="34"/>
      <c r="H13" s="16"/>
      <c r="I13" s="16"/>
      <c r="J13" s="16"/>
      <c r="K13" s="24"/>
      <c r="L13" s="34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81"/>
      <c r="X13" s="33"/>
    </row>
    <row r="14" spans="1:24">
      <c r="A14" s="66" t="s">
        <v>1100</v>
      </c>
      <c r="B14" s="31"/>
      <c r="C14" s="16"/>
      <c r="D14" s="16"/>
      <c r="E14" s="16"/>
      <c r="F14" s="24"/>
      <c r="G14" s="34"/>
      <c r="H14" s="16"/>
      <c r="I14" s="16"/>
      <c r="J14" s="16"/>
      <c r="K14" s="24"/>
      <c r="L14" s="34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81"/>
      <c r="X14" s="33"/>
    </row>
    <row r="15" spans="1:24">
      <c r="A15" s="67" t="s">
        <v>1099</v>
      </c>
      <c r="B15" s="31"/>
      <c r="C15" s="16"/>
      <c r="D15" s="16"/>
      <c r="E15" s="16"/>
      <c r="F15" s="24"/>
      <c r="G15" s="34"/>
      <c r="H15" s="16"/>
      <c r="I15" s="16"/>
      <c r="J15" s="16"/>
      <c r="K15" s="24"/>
      <c r="L15" s="34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81"/>
      <c r="X15" s="33"/>
    </row>
    <row r="16" spans="1:24">
      <c r="A16" s="68" t="s">
        <v>1098</v>
      </c>
      <c r="B16" s="31"/>
      <c r="C16" s="16"/>
      <c r="D16" s="16"/>
      <c r="E16" s="16"/>
      <c r="F16" s="24"/>
      <c r="G16" s="34"/>
      <c r="H16" s="16"/>
      <c r="I16" s="16"/>
      <c r="J16" s="16"/>
      <c r="K16" s="24"/>
      <c r="L16" s="34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81"/>
      <c r="X16" s="33"/>
    </row>
    <row r="17" spans="1:24">
      <c r="A17" s="68" t="s">
        <v>1097</v>
      </c>
      <c r="B17" s="31"/>
      <c r="C17" s="16"/>
      <c r="D17" s="16"/>
      <c r="E17" s="16"/>
      <c r="F17" s="24"/>
      <c r="G17" s="34"/>
      <c r="H17" s="16"/>
      <c r="I17" s="16"/>
      <c r="J17" s="16"/>
      <c r="K17" s="24"/>
      <c r="L17" s="34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81"/>
      <c r="X17" s="33"/>
    </row>
    <row r="18" spans="1:24">
      <c r="A18" s="67" t="s">
        <v>1096</v>
      </c>
      <c r="B18" s="17"/>
      <c r="C18" s="16"/>
      <c r="D18" s="16"/>
      <c r="E18" s="16"/>
      <c r="F18" s="24"/>
      <c r="G18" s="25"/>
      <c r="H18" s="16"/>
      <c r="I18" s="16"/>
      <c r="J18" s="16"/>
      <c r="K18" s="24"/>
      <c r="L18" s="25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8"/>
      <c r="X18" s="24"/>
    </row>
    <row r="19" spans="1:24">
      <c r="A19" s="67" t="s">
        <v>1095</v>
      </c>
      <c r="B19" s="31"/>
      <c r="C19" s="16"/>
      <c r="D19" s="16"/>
      <c r="E19" s="16"/>
      <c r="F19" s="24"/>
      <c r="G19" s="34"/>
      <c r="H19" s="16"/>
      <c r="I19" s="16"/>
      <c r="J19" s="16"/>
      <c r="K19" s="24"/>
      <c r="L19" s="34"/>
      <c r="M19" s="30"/>
      <c r="N19" s="30">
        <v>1658563.8565799999</v>
      </c>
      <c r="O19" s="30">
        <v>1658563.8565799999</v>
      </c>
      <c r="P19" s="30">
        <v>1658563.8565799999</v>
      </c>
      <c r="Q19" s="30"/>
      <c r="R19" s="30">
        <v>1658563.8565799999</v>
      </c>
      <c r="S19" s="30"/>
      <c r="T19" s="30">
        <v>1658563.8565799999</v>
      </c>
      <c r="U19" s="30"/>
      <c r="V19" s="30">
        <v>1658563.8565799999</v>
      </c>
      <c r="W19" s="81"/>
      <c r="X19" s="33">
        <v>1658563.8565799999</v>
      </c>
    </row>
    <row r="20" spans="1:24">
      <c r="A20" s="66" t="s">
        <v>1094</v>
      </c>
      <c r="B20" s="17"/>
      <c r="C20" s="16"/>
      <c r="D20" s="16"/>
      <c r="E20" s="16"/>
      <c r="F20" s="24"/>
      <c r="G20" s="25"/>
      <c r="H20" s="16"/>
      <c r="I20" s="16"/>
      <c r="J20" s="16"/>
      <c r="K20" s="24"/>
      <c r="L20" s="25"/>
      <c r="M20" s="16"/>
      <c r="N20" s="16">
        <v>1658563.8565799999</v>
      </c>
      <c r="O20" s="16">
        <v>1658563.8565799999</v>
      </c>
      <c r="P20" s="16">
        <v>1658563.8565799999</v>
      </c>
      <c r="Q20" s="16"/>
      <c r="R20" s="16">
        <v>1658563.8565799999</v>
      </c>
      <c r="S20" s="16"/>
      <c r="T20" s="16">
        <v>1658563.8565799999</v>
      </c>
      <c r="U20" s="16"/>
      <c r="V20" s="16">
        <v>1658563.8565799999</v>
      </c>
      <c r="W20" s="18"/>
      <c r="X20" s="24">
        <v>1658563.8565799999</v>
      </c>
    </row>
    <row r="21" spans="1:24">
      <c r="A21" s="66" t="s">
        <v>1093</v>
      </c>
      <c r="B21" s="31">
        <v>45387.935850000002</v>
      </c>
      <c r="C21" s="16">
        <v>50553.897870000001</v>
      </c>
      <c r="D21" s="16">
        <v>28774.759669999999</v>
      </c>
      <c r="E21" s="16">
        <v>24931.96862</v>
      </c>
      <c r="F21" s="24">
        <v>55853.902110000003</v>
      </c>
      <c r="G21" s="34">
        <v>55853.902110000003</v>
      </c>
      <c r="H21" s="16">
        <v>47842.872710000003</v>
      </c>
      <c r="I21" s="16">
        <v>42673.375319999999</v>
      </c>
      <c r="J21" s="16">
        <v>40030.739549999998</v>
      </c>
      <c r="K21" s="24">
        <v>58813.428260000001</v>
      </c>
      <c r="L21" s="34">
        <v>58813.428260000001</v>
      </c>
      <c r="M21" s="30">
        <v>68647.691782580005</v>
      </c>
      <c r="N21" s="30">
        <v>54232.403995567998</v>
      </c>
      <c r="O21" s="30">
        <v>50037.691195724001</v>
      </c>
      <c r="P21" s="30">
        <v>53872.330494872003</v>
      </c>
      <c r="Q21" s="30"/>
      <c r="R21" s="30">
        <v>48610.0613750107</v>
      </c>
      <c r="S21" s="30"/>
      <c r="T21" s="30">
        <v>43005.744762358401</v>
      </c>
      <c r="U21" s="30"/>
      <c r="V21" s="30">
        <v>37037.147569883702</v>
      </c>
      <c r="W21" s="81"/>
      <c r="X21" s="33">
        <v>30680.591559898101</v>
      </c>
    </row>
    <row r="22" spans="1:24">
      <c r="A22" s="67" t="s">
        <v>1092</v>
      </c>
      <c r="B22" s="31">
        <v>8326.6656700000003</v>
      </c>
      <c r="C22" s="16">
        <v>666.20366999999999</v>
      </c>
      <c r="D22" s="16">
        <v>4513.6298200000001</v>
      </c>
      <c r="E22" s="16">
        <v>5740.8265499999998</v>
      </c>
      <c r="F22" s="24">
        <v>1429</v>
      </c>
      <c r="G22" s="34">
        <v>1429</v>
      </c>
      <c r="H22" s="16">
        <v>978</v>
      </c>
      <c r="I22" s="16">
        <v>489</v>
      </c>
      <c r="J22" s="16">
        <v>0</v>
      </c>
      <c r="K22" s="24">
        <v>0</v>
      </c>
      <c r="L22" s="34">
        <v>0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81"/>
      <c r="X22" s="33"/>
    </row>
    <row r="23" spans="1:24">
      <c r="A23" s="67" t="s">
        <v>1091</v>
      </c>
      <c r="B23" s="31">
        <v>44107.920599999998</v>
      </c>
      <c r="C23" s="16">
        <v>41443.625229999998</v>
      </c>
      <c r="D23" s="16">
        <v>37712.257550000002</v>
      </c>
      <c r="E23" s="16">
        <v>36324.016810000001</v>
      </c>
      <c r="F23" s="24">
        <v>32586.714380000001</v>
      </c>
      <c r="G23" s="34">
        <v>32586.714380000001</v>
      </c>
      <c r="H23" s="16">
        <v>32009.526610000001</v>
      </c>
      <c r="I23" s="16">
        <v>27736.478279999999</v>
      </c>
      <c r="J23" s="16">
        <v>24346.53859</v>
      </c>
      <c r="K23" s="24">
        <v>19944.114890000001</v>
      </c>
      <c r="L23" s="34">
        <v>19944.114890000001</v>
      </c>
      <c r="M23" s="30">
        <v>19944.114890000001</v>
      </c>
      <c r="N23" s="30">
        <v>19944.114890000001</v>
      </c>
      <c r="O23" s="30">
        <v>19944.114890000001</v>
      </c>
      <c r="P23" s="30">
        <v>19944.114890000001</v>
      </c>
      <c r="Q23" s="30"/>
      <c r="R23" s="30">
        <v>19944.114890000001</v>
      </c>
      <c r="S23" s="30"/>
      <c r="T23" s="30">
        <v>19944.114890000001</v>
      </c>
      <c r="U23" s="30"/>
      <c r="V23" s="30">
        <v>19944.114890000001</v>
      </c>
      <c r="W23" s="81"/>
      <c r="X23" s="33">
        <v>19944.114890000001</v>
      </c>
    </row>
    <row r="24" spans="1:24">
      <c r="A24" s="67" t="s">
        <v>1090</v>
      </c>
      <c r="B24" s="31"/>
      <c r="C24" s="16"/>
      <c r="D24" s="16"/>
      <c r="E24" s="16"/>
      <c r="F24" s="24"/>
      <c r="G24" s="34"/>
      <c r="H24" s="16"/>
      <c r="I24" s="16"/>
      <c r="J24" s="16"/>
      <c r="K24" s="24"/>
      <c r="L24" s="34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81"/>
      <c r="X24" s="33"/>
    </row>
    <row r="25" spans="1:24">
      <c r="A25" s="67" t="s">
        <v>1089</v>
      </c>
      <c r="B25" s="31"/>
      <c r="C25" s="16"/>
      <c r="D25" s="16"/>
      <c r="E25" s="16"/>
      <c r="F25" s="24"/>
      <c r="G25" s="34"/>
      <c r="H25" s="16"/>
      <c r="I25" s="16"/>
      <c r="J25" s="16"/>
      <c r="K25" s="24"/>
      <c r="L25" s="34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81"/>
      <c r="X25" s="33"/>
    </row>
    <row r="26" spans="1:24" s="105" customFormat="1">
      <c r="A26" s="100" t="s">
        <v>1088</v>
      </c>
      <c r="B26" s="101">
        <v>52434.58627</v>
      </c>
      <c r="C26" s="101">
        <v>42109.8289</v>
      </c>
      <c r="D26" s="101">
        <v>42225.887370000004</v>
      </c>
      <c r="E26" s="101">
        <v>42064.843359999999</v>
      </c>
      <c r="F26" s="102">
        <v>34015.714380000005</v>
      </c>
      <c r="G26" s="103">
        <v>34015.714380000005</v>
      </c>
      <c r="H26" s="101">
        <v>32987.526610000001</v>
      </c>
      <c r="I26" s="101">
        <v>28225.478279999999</v>
      </c>
      <c r="J26" s="101">
        <v>24346.53859</v>
      </c>
      <c r="K26" s="102">
        <v>19944.114890000001</v>
      </c>
      <c r="L26" s="103">
        <v>19944.114890000001</v>
      </c>
      <c r="M26" s="101">
        <v>19944.114890000001</v>
      </c>
      <c r="N26" s="101">
        <v>19944.114890000001</v>
      </c>
      <c r="O26" s="101">
        <v>19944.114890000001</v>
      </c>
      <c r="P26" s="101">
        <v>19944.114890000001</v>
      </c>
      <c r="Q26" s="101"/>
      <c r="R26" s="101">
        <v>19944.114890000001</v>
      </c>
      <c r="S26" s="101"/>
      <c r="T26" s="101">
        <v>19944.114890000001</v>
      </c>
      <c r="U26" s="101"/>
      <c r="V26" s="101">
        <v>19944.114890000001</v>
      </c>
      <c r="W26" s="104"/>
      <c r="X26" s="102">
        <v>19944.114890000001</v>
      </c>
    </row>
    <row r="27" spans="1:24">
      <c r="A27" s="66" t="s">
        <v>1087</v>
      </c>
      <c r="B27" s="31">
        <v>132572.47646999999</v>
      </c>
      <c r="C27" s="16">
        <v>131795.87732</v>
      </c>
      <c r="D27" s="16">
        <v>132315.31735999999</v>
      </c>
      <c r="E27" s="16">
        <v>123769.1688</v>
      </c>
      <c r="F27" s="24">
        <v>123680.54295</v>
      </c>
      <c r="G27" s="34">
        <v>123680.54295</v>
      </c>
      <c r="H27" s="16">
        <v>116656.88395</v>
      </c>
      <c r="I27" s="16">
        <v>110670.09443</v>
      </c>
      <c r="J27" s="16">
        <v>125671.98106999999</v>
      </c>
      <c r="K27" s="24">
        <v>109445.45991000001</v>
      </c>
      <c r="L27" s="34">
        <v>109445.45991000001</v>
      </c>
      <c r="M27" s="30">
        <v>108751.21369</v>
      </c>
      <c r="N27" s="30">
        <v>105106.10329</v>
      </c>
      <c r="O27" s="30">
        <v>107343.85918499999</v>
      </c>
      <c r="P27" s="30">
        <v>103617.7522208</v>
      </c>
      <c r="Q27" s="30"/>
      <c r="R27" s="30">
        <v>95469.073266758205</v>
      </c>
      <c r="S27" s="30"/>
      <c r="T27" s="30">
        <v>88179.371277296406</v>
      </c>
      <c r="U27" s="30"/>
      <c r="V27" s="30">
        <v>80915.774924016296</v>
      </c>
      <c r="W27" s="81"/>
      <c r="X27" s="33">
        <v>73807.847959420396</v>
      </c>
    </row>
    <row r="28" spans="1:24">
      <c r="A28" s="65" t="s">
        <v>1086</v>
      </c>
      <c r="B28" s="17">
        <v>434339.8958</v>
      </c>
      <c r="C28" s="16">
        <v>418504.11603999999</v>
      </c>
      <c r="D28" s="16">
        <v>389885.17544999998</v>
      </c>
      <c r="E28" s="16">
        <v>417292.95120999997</v>
      </c>
      <c r="F28" s="24">
        <v>539830.18145000003</v>
      </c>
      <c r="G28" s="25">
        <v>539830.18145000003</v>
      </c>
      <c r="H28" s="16">
        <v>515497.65193000005</v>
      </c>
      <c r="I28" s="16">
        <v>488763.49568999995</v>
      </c>
      <c r="J28" s="16">
        <v>496940.81177999999</v>
      </c>
      <c r="K28" s="24">
        <v>497616.42269000004</v>
      </c>
      <c r="L28" s="25">
        <v>497616.42269000004</v>
      </c>
      <c r="M28" s="16">
        <v>491122.91533258004</v>
      </c>
      <c r="N28" s="16">
        <v>2162478.4611555682</v>
      </c>
      <c r="O28" s="16">
        <v>2239625.2942007235</v>
      </c>
      <c r="P28" s="16">
        <v>2336835.9097056719</v>
      </c>
      <c r="Q28" s="16"/>
      <c r="R28" s="16">
        <v>2439299.1054017688</v>
      </c>
      <c r="S28" s="16"/>
      <c r="T28" s="16">
        <v>2522407.2861996545</v>
      </c>
      <c r="U28" s="16"/>
      <c r="V28" s="16">
        <v>2473164.0391338994</v>
      </c>
      <c r="W28" s="18"/>
      <c r="X28" s="24">
        <v>2394786.5462193182</v>
      </c>
    </row>
    <row r="29" spans="1:24">
      <c r="A29" s="66" t="s">
        <v>1085</v>
      </c>
      <c r="B29" s="31">
        <v>10503.57105</v>
      </c>
      <c r="C29" s="16">
        <v>14240.8439</v>
      </c>
      <c r="D29" s="16">
        <v>11303.90394</v>
      </c>
      <c r="E29" s="16">
        <v>15523.7808</v>
      </c>
      <c r="F29" s="24">
        <v>18018.171969999999</v>
      </c>
      <c r="G29" s="34">
        <v>18018.171969999999</v>
      </c>
      <c r="H29" s="16">
        <v>15139.519130000001</v>
      </c>
      <c r="I29" s="16">
        <v>16704.751840000001</v>
      </c>
      <c r="J29" s="16">
        <v>18208.53141</v>
      </c>
      <c r="K29" s="24">
        <v>13004.032789999999</v>
      </c>
      <c r="L29" s="34">
        <v>13004.032789999999</v>
      </c>
      <c r="M29" s="30">
        <v>14604.7785249668</v>
      </c>
      <c r="N29" s="30">
        <v>13482.4911193893</v>
      </c>
      <c r="O29" s="30">
        <v>11519.202551611699</v>
      </c>
      <c r="P29" s="30">
        <v>9531.2651704980308</v>
      </c>
      <c r="Q29" s="30"/>
      <c r="R29" s="30">
        <v>5993.5533145547097</v>
      </c>
      <c r="S29" s="30"/>
      <c r="T29" s="30">
        <v>2441.8659737142898</v>
      </c>
      <c r="U29" s="30"/>
      <c r="V29" s="30">
        <v>2441.8659737142898</v>
      </c>
      <c r="W29" s="81"/>
      <c r="X29" s="33">
        <v>2441.8659737142898</v>
      </c>
    </row>
    <row r="30" spans="1:24">
      <c r="A30" s="66" t="s">
        <v>1084</v>
      </c>
      <c r="B30" s="31">
        <v>18320.234899999999</v>
      </c>
      <c r="C30" s="16">
        <v>1169.17154</v>
      </c>
      <c r="D30" s="16">
        <v>494.84665000000001</v>
      </c>
      <c r="E30" s="16">
        <v>4173.4951700000001</v>
      </c>
      <c r="F30" s="24">
        <v>13205.91869</v>
      </c>
      <c r="G30" s="34">
        <v>13205.91869</v>
      </c>
      <c r="H30" s="16">
        <v>11833.036109999999</v>
      </c>
      <c r="I30" s="16">
        <v>12516.160620000001</v>
      </c>
      <c r="J30" s="16">
        <v>14779.774289999999</v>
      </c>
      <c r="K30" s="24">
        <v>11833.036109999999</v>
      </c>
      <c r="L30" s="34">
        <v>11833.036109999999</v>
      </c>
      <c r="M30" s="30">
        <v>11833.036109999999</v>
      </c>
      <c r="N30" s="30">
        <v>11833.036109999999</v>
      </c>
      <c r="O30" s="30">
        <v>11833.036109999999</v>
      </c>
      <c r="P30" s="30">
        <v>11833.036109999999</v>
      </c>
      <c r="Q30" s="30"/>
      <c r="R30" s="30">
        <v>11833.036109999999</v>
      </c>
      <c r="S30" s="30"/>
      <c r="T30" s="30">
        <v>11833.036109999999</v>
      </c>
      <c r="U30" s="30"/>
      <c r="V30" s="30">
        <v>11833.036109999999</v>
      </c>
      <c r="W30" s="81"/>
      <c r="X30" s="33">
        <v>11833.036109999999</v>
      </c>
    </row>
    <row r="31" spans="1:24">
      <c r="A31" s="68" t="s">
        <v>1083</v>
      </c>
      <c r="B31" s="31">
        <v>3656403.6938100001</v>
      </c>
      <c r="C31" s="16">
        <v>4264611.9846000001</v>
      </c>
      <c r="D31" s="16">
        <v>3628054.0122400001</v>
      </c>
      <c r="E31" s="16">
        <v>3742864.1904899999</v>
      </c>
      <c r="F31" s="24">
        <v>3564716.27391</v>
      </c>
      <c r="G31" s="34">
        <v>3564716.27391</v>
      </c>
      <c r="H31" s="16">
        <v>4149541.9892099998</v>
      </c>
      <c r="I31" s="16">
        <v>3732391.7673399998</v>
      </c>
      <c r="J31" s="16">
        <v>3828218.2553699999</v>
      </c>
      <c r="K31" s="24">
        <v>4255140.3243399998</v>
      </c>
      <c r="L31" s="34">
        <v>4255140.3243399998</v>
      </c>
      <c r="M31" s="30">
        <v>5298917.3399732299</v>
      </c>
      <c r="N31" s="30">
        <v>4862816.1550079798</v>
      </c>
      <c r="O31" s="30">
        <v>5054784.2276670299</v>
      </c>
      <c r="P31" s="30">
        <v>4682670.0971145397</v>
      </c>
      <c r="Q31" s="30"/>
      <c r="R31" s="30">
        <v>4985048.8052154798</v>
      </c>
      <c r="S31" s="30"/>
      <c r="T31" s="30">
        <v>5302797.4608820695</v>
      </c>
      <c r="U31" s="30"/>
      <c r="V31" s="30">
        <v>5638513.7798177404</v>
      </c>
      <c r="W31" s="81"/>
      <c r="X31" s="33">
        <v>5993223.3774257898</v>
      </c>
    </row>
    <row r="32" spans="1:24">
      <c r="A32" s="68" t="s">
        <v>1082</v>
      </c>
      <c r="B32" s="31">
        <v>9016.8539100000598</v>
      </c>
      <c r="C32" s="16">
        <v>7979.2720200000003</v>
      </c>
      <c r="D32" s="16">
        <v>7811.0431200000003</v>
      </c>
      <c r="E32" s="16">
        <v>10014.885050000201</v>
      </c>
      <c r="F32" s="24">
        <v>8412.1061599999703</v>
      </c>
      <c r="G32" s="34">
        <v>8412.1061599999703</v>
      </c>
      <c r="H32" s="16">
        <v>8735.9350100002393</v>
      </c>
      <c r="I32" s="16">
        <v>6604.9978199999996</v>
      </c>
      <c r="J32" s="16">
        <v>7681.4006799999597</v>
      </c>
      <c r="K32" s="24">
        <v>10790.1605000002</v>
      </c>
      <c r="L32" s="34">
        <v>10790.1605000002</v>
      </c>
      <c r="M32" s="30">
        <v>10790.1605000002</v>
      </c>
      <c r="N32" s="30">
        <v>10790.1605000002</v>
      </c>
      <c r="O32" s="30">
        <v>10790.1605000002</v>
      </c>
      <c r="P32" s="30">
        <v>10790.1605000002</v>
      </c>
      <c r="Q32" s="30"/>
      <c r="R32" s="30">
        <v>10790.1605000002</v>
      </c>
      <c r="S32" s="30"/>
      <c r="T32" s="30">
        <v>10790.1605000002</v>
      </c>
      <c r="U32" s="30"/>
      <c r="V32" s="30">
        <v>10790.1605000002</v>
      </c>
      <c r="W32" s="81"/>
      <c r="X32" s="33">
        <v>10790.1605000002</v>
      </c>
    </row>
    <row r="33" spans="1:27">
      <c r="A33" s="67" t="s">
        <v>1081</v>
      </c>
      <c r="B33" s="17">
        <v>3665420.5477200001</v>
      </c>
      <c r="C33" s="16">
        <v>4272591.2566200001</v>
      </c>
      <c r="D33" s="16">
        <v>3635865.0553600001</v>
      </c>
      <c r="E33" s="16">
        <v>3752879.0755400001</v>
      </c>
      <c r="F33" s="24">
        <v>3573128.38007</v>
      </c>
      <c r="G33" s="25">
        <v>3573128.38007</v>
      </c>
      <c r="H33" s="16">
        <v>4158277.9242199999</v>
      </c>
      <c r="I33" s="16">
        <v>3738996.76516</v>
      </c>
      <c r="J33" s="16">
        <v>3835899.6560499999</v>
      </c>
      <c r="K33" s="24">
        <v>4265930.48484</v>
      </c>
      <c r="L33" s="25">
        <v>4265930.48484</v>
      </c>
      <c r="M33" s="16">
        <v>5309707.5004732301</v>
      </c>
      <c r="N33" s="16">
        <v>4873606.3155079801</v>
      </c>
      <c r="O33" s="16">
        <v>5065574.3881670302</v>
      </c>
      <c r="P33" s="16">
        <v>4693460.2576145399</v>
      </c>
      <c r="Q33" s="16"/>
      <c r="R33" s="16">
        <v>4995838.96571548</v>
      </c>
      <c r="S33" s="16"/>
      <c r="T33" s="16">
        <v>5313587.6213820698</v>
      </c>
      <c r="U33" s="16"/>
      <c r="V33" s="16">
        <v>5649303.9403177407</v>
      </c>
      <c r="W33" s="18"/>
      <c r="X33" s="24">
        <v>6004013.5379257901</v>
      </c>
    </row>
    <row r="34" spans="1:27">
      <c r="A34" s="67" t="s">
        <v>1080</v>
      </c>
      <c r="B34" s="31"/>
      <c r="C34" s="16"/>
      <c r="D34" s="16"/>
      <c r="E34" s="16"/>
      <c r="F34" s="24"/>
      <c r="G34" s="34"/>
      <c r="H34" s="16"/>
      <c r="I34" s="16"/>
      <c r="J34" s="16"/>
      <c r="K34" s="24"/>
      <c r="L34" s="34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81"/>
      <c r="X34" s="33"/>
    </row>
    <row r="35" spans="1:27">
      <c r="A35" s="67" t="s">
        <v>1079</v>
      </c>
      <c r="B35" s="31">
        <v>1850206.06</v>
      </c>
      <c r="C35" s="16">
        <v>1855963.14741</v>
      </c>
      <c r="D35" s="16">
        <v>2039154.27899</v>
      </c>
      <c r="E35" s="16">
        <v>1891613.19</v>
      </c>
      <c r="F35" s="24">
        <v>1890221.67</v>
      </c>
      <c r="G35" s="34">
        <v>1890221.67</v>
      </c>
      <c r="H35" s="16">
        <v>1893609.1610399999</v>
      </c>
      <c r="I35" s="16">
        <v>1840789.2374</v>
      </c>
      <c r="J35" s="16">
        <v>1952993.6662000001</v>
      </c>
      <c r="K35" s="24">
        <v>361718.3848</v>
      </c>
      <c r="L35" s="34">
        <v>361718.3848</v>
      </c>
      <c r="M35" s="30">
        <v>361718.3848</v>
      </c>
      <c r="N35" s="30">
        <v>361718.3848</v>
      </c>
      <c r="O35" s="30">
        <v>361718.3848</v>
      </c>
      <c r="P35" s="30">
        <v>361718.3848</v>
      </c>
      <c r="Q35" s="30"/>
      <c r="R35" s="30">
        <v>361718.3848</v>
      </c>
      <c r="S35" s="30"/>
      <c r="T35" s="30">
        <v>361718.3848</v>
      </c>
      <c r="U35" s="30"/>
      <c r="V35" s="30">
        <v>361718.3848</v>
      </c>
      <c r="W35" s="81"/>
      <c r="X35" s="33">
        <v>361718.3848</v>
      </c>
    </row>
    <row r="36" spans="1:27">
      <c r="A36" s="67" t="s">
        <v>1078</v>
      </c>
      <c r="B36" s="31">
        <v>301775.18643</v>
      </c>
      <c r="C36" s="16">
        <v>352813.90909999999</v>
      </c>
      <c r="D36" s="16">
        <v>379679.19848000002</v>
      </c>
      <c r="E36" s="16">
        <v>420814.52704999998</v>
      </c>
      <c r="F36" s="24">
        <v>586764.18903000001</v>
      </c>
      <c r="G36" s="34">
        <v>586764.18903000001</v>
      </c>
      <c r="H36" s="16">
        <v>685116.08359000005</v>
      </c>
      <c r="I36" s="16">
        <v>636010.60647</v>
      </c>
      <c r="J36" s="16">
        <v>687314.28238999995</v>
      </c>
      <c r="K36" s="24">
        <v>924195.96701999998</v>
      </c>
      <c r="L36" s="34">
        <v>924195.96701999998</v>
      </c>
      <c r="M36" s="30">
        <v>831352.36744126596</v>
      </c>
      <c r="N36" s="30">
        <v>1036060.41880753</v>
      </c>
      <c r="O36" s="30">
        <v>1220187.94093713</v>
      </c>
      <c r="P36" s="30">
        <v>1412523.15532007</v>
      </c>
      <c r="Q36" s="30"/>
      <c r="R36" s="30">
        <v>1471473.89</v>
      </c>
      <c r="S36" s="30"/>
      <c r="T36" s="30">
        <v>1538723.74</v>
      </c>
      <c r="U36" s="30"/>
      <c r="V36" s="30">
        <v>1682500.35</v>
      </c>
      <c r="W36" s="81"/>
      <c r="X36" s="33">
        <v>1767748.69</v>
      </c>
    </row>
    <row r="37" spans="1:27">
      <c r="A37" s="67" t="s">
        <v>1077</v>
      </c>
      <c r="B37" s="31">
        <v>16923.767459999999</v>
      </c>
      <c r="C37" s="16">
        <v>3109.0302299999998</v>
      </c>
      <c r="D37" s="16">
        <v>2244.7287299999998</v>
      </c>
      <c r="E37" s="16">
        <v>12152.117050000001</v>
      </c>
      <c r="F37" s="24">
        <v>4441.6372700000002</v>
      </c>
      <c r="G37" s="34">
        <v>4441.6372700000002</v>
      </c>
      <c r="H37" s="16">
        <v>3872.7801300000001</v>
      </c>
      <c r="I37" s="16">
        <v>67333.331059999997</v>
      </c>
      <c r="J37" s="16">
        <v>5731.0241299999998</v>
      </c>
      <c r="K37" s="24">
        <v>4722.44308</v>
      </c>
      <c r="L37" s="34">
        <v>4722.44308</v>
      </c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81"/>
      <c r="X37" s="33"/>
    </row>
    <row r="38" spans="1:27" s="105" customFormat="1">
      <c r="A38" s="100" t="s">
        <v>1076</v>
      </c>
      <c r="B38" s="101">
        <v>5230775.1887500007</v>
      </c>
      <c r="C38" s="101">
        <v>5778849.5251599997</v>
      </c>
      <c r="D38" s="101">
        <v>5297584.8646</v>
      </c>
      <c r="E38" s="101">
        <v>5235829.8555399999</v>
      </c>
      <c r="F38" s="102">
        <v>4881027.4983099997</v>
      </c>
      <c r="G38" s="103">
        <v>4881027.4983099997</v>
      </c>
      <c r="H38" s="101">
        <v>5370643.7818</v>
      </c>
      <c r="I38" s="101">
        <v>5011108.7271499997</v>
      </c>
      <c r="J38" s="101">
        <v>5107310.0639899997</v>
      </c>
      <c r="K38" s="102">
        <v>3708175.3457000004</v>
      </c>
      <c r="L38" s="103">
        <v>3708175.3457000004</v>
      </c>
      <c r="M38" s="101">
        <v>4840073.5178319644</v>
      </c>
      <c r="N38" s="101">
        <v>4199264.2815004503</v>
      </c>
      <c r="O38" s="101">
        <v>4207104.8320299005</v>
      </c>
      <c r="P38" s="101">
        <v>3642655.4870944703</v>
      </c>
      <c r="Q38" s="101"/>
      <c r="R38" s="101">
        <v>3886083.4605154805</v>
      </c>
      <c r="S38" s="101"/>
      <c r="T38" s="101">
        <v>4136582.2661820697</v>
      </c>
      <c r="U38" s="101"/>
      <c r="V38" s="101">
        <v>4328521.9751177412</v>
      </c>
      <c r="W38" s="104"/>
      <c r="X38" s="102">
        <v>4597983.2327257898</v>
      </c>
      <c r="Z38" s="106"/>
    </row>
    <row r="39" spans="1:27">
      <c r="A39" s="67" t="s">
        <v>1075</v>
      </c>
      <c r="B39" s="31"/>
      <c r="C39" s="16"/>
      <c r="D39" s="16"/>
      <c r="E39" s="16"/>
      <c r="F39" s="24"/>
      <c r="G39" s="34"/>
      <c r="H39" s="16"/>
      <c r="I39" s="16"/>
      <c r="J39" s="16"/>
      <c r="K39" s="24"/>
      <c r="L39" s="34">
        <f>L26+L38</f>
        <v>3728119.4605900003</v>
      </c>
      <c r="M39" s="30"/>
      <c r="N39" s="30"/>
      <c r="O39" s="30"/>
      <c r="P39" s="30"/>
      <c r="Q39" s="30"/>
      <c r="R39" s="34">
        <f t="shared" ref="R39:X39" si="0">R26+R38</f>
        <v>3906027.5754054803</v>
      </c>
      <c r="S39" s="34"/>
      <c r="T39" s="34">
        <f t="shared" si="0"/>
        <v>4156526.3810720695</v>
      </c>
      <c r="U39" s="34"/>
      <c r="V39" s="34">
        <f t="shared" si="0"/>
        <v>4348466.090007741</v>
      </c>
      <c r="W39" s="34"/>
      <c r="X39" s="34">
        <f t="shared" si="0"/>
        <v>4617927.3476157896</v>
      </c>
      <c r="Z39" s="86"/>
      <c r="AA39" s="86"/>
    </row>
    <row r="40" spans="1:27">
      <c r="A40" s="67" t="s">
        <v>1074</v>
      </c>
      <c r="B40" s="31"/>
      <c r="C40" s="16"/>
      <c r="D40" s="16"/>
      <c r="E40" s="16"/>
      <c r="F40" s="24"/>
      <c r="G40" s="34"/>
      <c r="H40" s="16"/>
      <c r="I40" s="16"/>
      <c r="J40" s="16"/>
      <c r="K40" s="24"/>
      <c r="L40" s="34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81"/>
      <c r="X40" s="33"/>
    </row>
    <row r="41" spans="1:27">
      <c r="A41" s="67" t="s">
        <v>1073</v>
      </c>
      <c r="B41" s="31">
        <v>3000</v>
      </c>
      <c r="C41" s="16">
        <v>3000</v>
      </c>
      <c r="D41" s="16">
        <v>3000</v>
      </c>
      <c r="E41" s="16"/>
      <c r="F41" s="24"/>
      <c r="G41" s="34"/>
      <c r="H41" s="16"/>
      <c r="I41" s="16"/>
      <c r="J41" s="16"/>
      <c r="K41" s="24"/>
      <c r="L41" s="34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81"/>
      <c r="X41" s="33"/>
    </row>
    <row r="42" spans="1:27">
      <c r="A42" s="67" t="s">
        <v>1072</v>
      </c>
      <c r="B42" s="31"/>
      <c r="C42" s="16"/>
      <c r="D42" s="16"/>
      <c r="E42" s="16"/>
      <c r="F42" s="24"/>
      <c r="G42" s="34"/>
      <c r="H42" s="16"/>
      <c r="I42" s="16"/>
      <c r="J42" s="16"/>
      <c r="K42" s="24"/>
      <c r="L42" s="34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81"/>
      <c r="X42" s="33"/>
    </row>
    <row r="43" spans="1:27">
      <c r="A43" s="66" t="s">
        <v>1071</v>
      </c>
      <c r="B43" s="17">
        <v>3000</v>
      </c>
      <c r="C43" s="16">
        <v>3000</v>
      </c>
      <c r="D43" s="16">
        <v>3000</v>
      </c>
      <c r="E43" s="16"/>
      <c r="F43" s="24"/>
      <c r="G43" s="25"/>
      <c r="H43" s="16"/>
      <c r="I43" s="16"/>
      <c r="J43" s="16"/>
      <c r="K43" s="24"/>
      <c r="L43" s="25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8"/>
      <c r="X43" s="24"/>
    </row>
    <row r="44" spans="1:27">
      <c r="A44" s="67" t="s">
        <v>1070</v>
      </c>
      <c r="B44" s="31">
        <v>104750.76366</v>
      </c>
      <c r="C44" s="16">
        <v>68386.992911004199</v>
      </c>
      <c r="D44" s="16">
        <v>189644.798783985</v>
      </c>
      <c r="E44" s="16">
        <v>140901.005362986</v>
      </c>
      <c r="F44" s="24">
        <v>440257.65204999998</v>
      </c>
      <c r="G44" s="34">
        <v>440257.65204999998</v>
      </c>
      <c r="H44" s="16">
        <v>229226.22910999999</v>
      </c>
      <c r="I44" s="16">
        <v>276948.72136999998</v>
      </c>
      <c r="J44" s="16">
        <v>252198.30572999999</v>
      </c>
      <c r="K44" s="24">
        <v>1648284.59662</v>
      </c>
      <c r="L44" s="34">
        <v>1648284.59662</v>
      </c>
      <c r="M44" s="30">
        <v>1835126.0490208301</v>
      </c>
      <c r="N44" s="30">
        <v>212411.75980418301</v>
      </c>
      <c r="O44" s="30">
        <v>278217.519984874</v>
      </c>
      <c r="P44" s="30">
        <v>454016.42697265302</v>
      </c>
      <c r="Q44" s="30"/>
      <c r="R44" s="30">
        <v>420005.34593284398</v>
      </c>
      <c r="S44" s="30"/>
      <c r="T44" s="30">
        <v>350743.38841734402</v>
      </c>
      <c r="U44" s="30"/>
      <c r="V44" s="30">
        <v>339308.87218364503</v>
      </c>
      <c r="W44" s="81"/>
      <c r="X44" s="33">
        <v>380236.99366510002</v>
      </c>
    </row>
    <row r="45" spans="1:27">
      <c r="A45" s="67" t="s">
        <v>1069</v>
      </c>
      <c r="B45" s="31"/>
      <c r="C45" s="16"/>
      <c r="D45" s="16"/>
      <c r="E45" s="16"/>
      <c r="F45" s="24"/>
      <c r="G45" s="34"/>
      <c r="H45" s="16">
        <v>23.9</v>
      </c>
      <c r="I45" s="16"/>
      <c r="J45" s="16"/>
      <c r="K45" s="24"/>
      <c r="L45" s="34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81"/>
      <c r="X45" s="33"/>
    </row>
    <row r="46" spans="1:27">
      <c r="A46" s="67" t="s">
        <v>1068</v>
      </c>
      <c r="B46" s="31">
        <v>923065.54836999997</v>
      </c>
      <c r="C46" s="16"/>
      <c r="D46" s="16"/>
      <c r="E46" s="16">
        <v>141211.01008000001</v>
      </c>
      <c r="F46" s="24">
        <v>285.45071999999999</v>
      </c>
      <c r="G46" s="34">
        <v>285.45071999999999</v>
      </c>
      <c r="H46" s="16">
        <v>404214.14533000003</v>
      </c>
      <c r="I46" s="16">
        <v>296.11016999999998</v>
      </c>
      <c r="J46" s="16">
        <v>337.34104000000002</v>
      </c>
      <c r="K46" s="24">
        <v>224.09147999999999</v>
      </c>
      <c r="L46" s="34">
        <v>224.09147999999999</v>
      </c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81"/>
      <c r="X46" s="33"/>
    </row>
    <row r="47" spans="1:27">
      <c r="A47" s="66" t="s">
        <v>1067</v>
      </c>
      <c r="B47" s="17">
        <v>1027816.3120299999</v>
      </c>
      <c r="C47" s="16">
        <v>68386.992911004199</v>
      </c>
      <c r="D47" s="16">
        <v>189644.798783985</v>
      </c>
      <c r="E47" s="16">
        <v>282112.01544298604</v>
      </c>
      <c r="F47" s="24">
        <v>440543.10277</v>
      </c>
      <c r="G47" s="25">
        <v>440543.10277</v>
      </c>
      <c r="H47" s="16">
        <v>633464.27444000007</v>
      </c>
      <c r="I47" s="16">
        <v>277244.83153999998</v>
      </c>
      <c r="J47" s="16">
        <v>252535.64676999999</v>
      </c>
      <c r="K47" s="24">
        <v>1648508.6880999999</v>
      </c>
      <c r="L47" s="25">
        <v>1648508.6880999999</v>
      </c>
      <c r="M47" s="16">
        <v>1835126.0490208301</v>
      </c>
      <c r="N47" s="16">
        <v>212411.75980418301</v>
      </c>
      <c r="O47" s="16">
        <v>278217.519984874</v>
      </c>
      <c r="P47" s="16">
        <v>454016.42697265302</v>
      </c>
      <c r="Q47" s="16"/>
      <c r="R47" s="16">
        <v>420005.34593284398</v>
      </c>
      <c r="S47" s="16"/>
      <c r="T47" s="16">
        <v>350743.38841734402</v>
      </c>
      <c r="U47" s="16"/>
      <c r="V47" s="16">
        <v>339308.87218364503</v>
      </c>
      <c r="W47" s="18"/>
      <c r="X47" s="24">
        <v>380236.99366510002</v>
      </c>
    </row>
    <row r="48" spans="1:27">
      <c r="A48" s="66" t="s">
        <v>1066</v>
      </c>
      <c r="B48" s="31">
        <v>68326.084409999996</v>
      </c>
      <c r="C48" s="16">
        <v>49856.202949999999</v>
      </c>
      <c r="D48" s="16">
        <v>61249.883110000002</v>
      </c>
      <c r="E48" s="16">
        <v>52872.044999999998</v>
      </c>
      <c r="F48" s="24">
        <v>78425.619349999994</v>
      </c>
      <c r="G48" s="34">
        <v>78425.619349999994</v>
      </c>
      <c r="H48" s="16">
        <v>57669.941830000003</v>
      </c>
      <c r="I48" s="16">
        <v>67333.331059999997</v>
      </c>
      <c r="J48" s="16">
        <v>61253.522279999997</v>
      </c>
      <c r="K48" s="24">
        <v>68331.151039999997</v>
      </c>
      <c r="L48" s="34">
        <v>68331.151039999997</v>
      </c>
      <c r="M48" s="30">
        <v>67071.520000000004</v>
      </c>
      <c r="N48" s="30">
        <v>67071.520000000004</v>
      </c>
      <c r="O48" s="30">
        <v>67071.520000000004</v>
      </c>
      <c r="P48" s="30">
        <v>67071.520000000004</v>
      </c>
      <c r="Q48" s="30"/>
      <c r="R48" s="30">
        <v>67071.520000000004</v>
      </c>
      <c r="S48" s="30"/>
      <c r="T48" s="30">
        <v>67071.520000000004</v>
      </c>
      <c r="U48" s="30"/>
      <c r="V48" s="30">
        <v>67071.520000000004</v>
      </c>
      <c r="W48" s="81"/>
      <c r="X48" s="33">
        <v>67071.520000000004</v>
      </c>
    </row>
    <row r="49" spans="1:24">
      <c r="A49" s="65" t="s">
        <v>1065</v>
      </c>
      <c r="B49" s="17">
        <v>6358741.39114</v>
      </c>
      <c r="C49" s="16">
        <v>5915502.7364610042</v>
      </c>
      <c r="D49" s="16">
        <v>5563278.2970839851</v>
      </c>
      <c r="E49" s="16">
        <v>5590511.1919529857</v>
      </c>
      <c r="F49" s="24">
        <v>5431220.31109</v>
      </c>
      <c r="G49" s="25">
        <v>5431220.31109</v>
      </c>
      <c r="H49" s="16">
        <v>6088750.5533099994</v>
      </c>
      <c r="I49" s="16">
        <v>5384907.8022099994</v>
      </c>
      <c r="J49" s="16">
        <v>5454087.5387399998</v>
      </c>
      <c r="K49" s="24">
        <v>5449852.2537400005</v>
      </c>
      <c r="L49" s="25">
        <v>5449852.2537400005</v>
      </c>
      <c r="M49" s="16">
        <v>6768708.9014877602</v>
      </c>
      <c r="N49" s="16">
        <v>4504063.0885340218</v>
      </c>
      <c r="O49" s="16">
        <v>4575746.1106763855</v>
      </c>
      <c r="P49" s="16">
        <v>4185107.7353476216</v>
      </c>
      <c r="Q49" s="16"/>
      <c r="R49" s="16">
        <v>4390986.9158728784</v>
      </c>
      <c r="S49" s="16"/>
      <c r="T49" s="16">
        <v>4568672.0766831273</v>
      </c>
      <c r="U49" s="16"/>
      <c r="V49" s="16">
        <v>4749177.2693851003</v>
      </c>
      <c r="W49" s="18"/>
      <c r="X49" s="24">
        <v>5059566.6484746039</v>
      </c>
    </row>
    <row r="50" spans="1:24">
      <c r="A50" s="70" t="s">
        <v>1064</v>
      </c>
      <c r="B50" s="17">
        <v>6793081.28694</v>
      </c>
      <c r="C50" s="16">
        <v>6334006.852501004</v>
      </c>
      <c r="D50" s="16">
        <v>5953163.472533985</v>
      </c>
      <c r="E50" s="16">
        <v>6007804.1431629853</v>
      </c>
      <c r="F50" s="24">
        <v>5971050.49254</v>
      </c>
      <c r="G50" s="25">
        <v>5971050.49254</v>
      </c>
      <c r="H50" s="16">
        <v>6604248.2052399991</v>
      </c>
      <c r="I50" s="16">
        <v>5873671.2978999997</v>
      </c>
      <c r="J50" s="16">
        <v>5951028.3505199999</v>
      </c>
      <c r="K50" s="24">
        <v>5947468.6764300009</v>
      </c>
      <c r="L50" s="25">
        <v>5947468.6764300009</v>
      </c>
      <c r="M50" s="16">
        <v>7259831.8168203402</v>
      </c>
      <c r="N50" s="16">
        <v>6666541.54968959</v>
      </c>
      <c r="O50" s="16">
        <v>6815371.4048771095</v>
      </c>
      <c r="P50" s="16">
        <v>6521943.6450532936</v>
      </c>
      <c r="Q50" s="16"/>
      <c r="R50" s="16">
        <v>6830286.0212746467</v>
      </c>
      <c r="S50" s="16"/>
      <c r="T50" s="16">
        <v>7091079.3628827818</v>
      </c>
      <c r="U50" s="16"/>
      <c r="V50" s="16">
        <v>7222341.3085190002</v>
      </c>
      <c r="W50" s="18"/>
      <c r="X50" s="24">
        <v>7454353.1946939221</v>
      </c>
    </row>
    <row r="51" spans="1:24">
      <c r="A51" s="69" t="s">
        <v>1063</v>
      </c>
      <c r="B51" s="31">
        <v>50870</v>
      </c>
      <c r="C51" s="16">
        <v>50870</v>
      </c>
      <c r="D51" s="16">
        <v>50870</v>
      </c>
      <c r="E51" s="16">
        <v>50870</v>
      </c>
      <c r="F51" s="24">
        <v>50870</v>
      </c>
      <c r="G51" s="34">
        <v>50870</v>
      </c>
      <c r="H51" s="16">
        <v>50870</v>
      </c>
      <c r="I51" s="16">
        <v>50870</v>
      </c>
      <c r="J51" s="16">
        <v>50870</v>
      </c>
      <c r="K51" s="24">
        <v>50870</v>
      </c>
      <c r="L51" s="34">
        <v>50870</v>
      </c>
      <c r="M51" s="30">
        <v>50870</v>
      </c>
      <c r="N51" s="30">
        <v>50870</v>
      </c>
      <c r="O51" s="30">
        <v>50870</v>
      </c>
      <c r="P51" s="30">
        <v>50870</v>
      </c>
      <c r="Q51" s="30"/>
      <c r="R51" s="30">
        <v>50870</v>
      </c>
      <c r="S51" s="30"/>
      <c r="T51" s="30">
        <v>50870</v>
      </c>
      <c r="U51" s="30"/>
      <c r="V51" s="30">
        <v>50870</v>
      </c>
      <c r="W51" s="81"/>
      <c r="X51" s="33">
        <v>50870</v>
      </c>
    </row>
    <row r="52" spans="1:24">
      <c r="A52" s="69" t="s">
        <v>1062</v>
      </c>
      <c r="B52" s="31"/>
      <c r="C52" s="16"/>
      <c r="D52" s="16"/>
      <c r="E52" s="16"/>
      <c r="F52" s="24"/>
      <c r="G52" s="34"/>
      <c r="H52" s="16"/>
      <c r="I52" s="16"/>
      <c r="J52" s="16"/>
      <c r="K52" s="24"/>
      <c r="L52" s="34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81"/>
      <c r="X52" s="33"/>
    </row>
    <row r="53" spans="1:24">
      <c r="A53" s="68" t="s">
        <v>1061</v>
      </c>
      <c r="B53" s="17">
        <v>50870</v>
      </c>
      <c r="C53" s="16">
        <v>50870</v>
      </c>
      <c r="D53" s="16">
        <v>50870</v>
      </c>
      <c r="E53" s="16">
        <v>50870</v>
      </c>
      <c r="F53" s="24">
        <v>50870</v>
      </c>
      <c r="G53" s="25">
        <v>50870</v>
      </c>
      <c r="H53" s="16">
        <v>50870</v>
      </c>
      <c r="I53" s="16">
        <v>50870</v>
      </c>
      <c r="J53" s="16">
        <v>50870</v>
      </c>
      <c r="K53" s="24">
        <v>50870</v>
      </c>
      <c r="L53" s="25">
        <v>50870</v>
      </c>
      <c r="M53" s="16">
        <v>50870</v>
      </c>
      <c r="N53" s="16">
        <v>50870</v>
      </c>
      <c r="O53" s="16">
        <v>50870</v>
      </c>
      <c r="P53" s="16">
        <v>50870</v>
      </c>
      <c r="Q53" s="16"/>
      <c r="R53" s="16">
        <v>50870</v>
      </c>
      <c r="S53" s="16"/>
      <c r="T53" s="16">
        <v>50870</v>
      </c>
      <c r="U53" s="16"/>
      <c r="V53" s="16">
        <v>50870</v>
      </c>
      <c r="W53" s="18"/>
      <c r="X53" s="24">
        <v>50870</v>
      </c>
    </row>
    <row r="54" spans="1:24">
      <c r="A54" s="68" t="s">
        <v>1060</v>
      </c>
      <c r="B54" s="31"/>
      <c r="C54" s="16"/>
      <c r="D54" s="16"/>
      <c r="E54" s="16"/>
      <c r="F54" s="24"/>
      <c r="G54" s="34"/>
      <c r="H54" s="16"/>
      <c r="I54" s="16"/>
      <c r="J54" s="16"/>
      <c r="K54" s="24"/>
      <c r="L54" s="34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81"/>
      <c r="X54" s="33"/>
    </row>
    <row r="55" spans="1:24">
      <c r="A55" s="69" t="s">
        <v>1059</v>
      </c>
      <c r="B55" s="31"/>
      <c r="C55" s="16"/>
      <c r="D55" s="16"/>
      <c r="E55" s="16"/>
      <c r="F55" s="24"/>
      <c r="G55" s="34"/>
      <c r="H55" s="16"/>
      <c r="I55" s="16"/>
      <c r="J55" s="16"/>
      <c r="K55" s="24"/>
      <c r="L55" s="34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81"/>
      <c r="X55" s="33"/>
    </row>
    <row r="56" spans="1:24">
      <c r="A56" s="69" t="s">
        <v>1058</v>
      </c>
      <c r="B56" s="31"/>
      <c r="C56" s="16"/>
      <c r="D56" s="16"/>
      <c r="E56" s="16"/>
      <c r="F56" s="24"/>
      <c r="G56" s="34"/>
      <c r="H56" s="16"/>
      <c r="I56" s="16"/>
      <c r="J56" s="16"/>
      <c r="K56" s="24"/>
      <c r="L56" s="34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81"/>
      <c r="X56" s="33"/>
    </row>
    <row r="57" spans="1:24">
      <c r="A57" s="68" t="s">
        <v>1057</v>
      </c>
      <c r="B57" s="17"/>
      <c r="C57" s="16"/>
      <c r="D57" s="16"/>
      <c r="E57" s="16"/>
      <c r="F57" s="24"/>
      <c r="G57" s="25"/>
      <c r="H57" s="16"/>
      <c r="I57" s="16"/>
      <c r="J57" s="16"/>
      <c r="K57" s="24"/>
      <c r="L57" s="2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8"/>
      <c r="X57" s="24"/>
    </row>
    <row r="58" spans="1:24">
      <c r="A58" s="67" t="s">
        <v>1056</v>
      </c>
      <c r="B58" s="17">
        <v>50870</v>
      </c>
      <c r="C58" s="16">
        <v>50870</v>
      </c>
      <c r="D58" s="16">
        <v>50870</v>
      </c>
      <c r="E58" s="16">
        <v>50870</v>
      </c>
      <c r="F58" s="24">
        <v>50870</v>
      </c>
      <c r="G58" s="25">
        <v>50870</v>
      </c>
      <c r="H58" s="16">
        <v>50870</v>
      </c>
      <c r="I58" s="16">
        <v>50870</v>
      </c>
      <c r="J58" s="16">
        <v>50870</v>
      </c>
      <c r="K58" s="24">
        <v>50870</v>
      </c>
      <c r="L58" s="25">
        <v>50870</v>
      </c>
      <c r="M58" s="16">
        <v>50870</v>
      </c>
      <c r="N58" s="16">
        <v>50870</v>
      </c>
      <c r="O58" s="16">
        <v>50870</v>
      </c>
      <c r="P58" s="16">
        <v>50870</v>
      </c>
      <c r="Q58" s="16"/>
      <c r="R58" s="16">
        <v>50870</v>
      </c>
      <c r="S58" s="16"/>
      <c r="T58" s="16">
        <v>50870</v>
      </c>
      <c r="U58" s="16"/>
      <c r="V58" s="16">
        <v>50870</v>
      </c>
      <c r="W58" s="18"/>
      <c r="X58" s="24">
        <v>50870</v>
      </c>
    </row>
    <row r="59" spans="1:24">
      <c r="A59" s="67" t="s">
        <v>1055</v>
      </c>
      <c r="B59" s="31"/>
      <c r="C59" s="16"/>
      <c r="D59" s="16"/>
      <c r="E59" s="16"/>
      <c r="F59" s="24"/>
      <c r="G59" s="34"/>
      <c r="H59" s="16"/>
      <c r="I59" s="16"/>
      <c r="J59" s="16"/>
      <c r="K59" s="24"/>
      <c r="L59" s="34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81"/>
      <c r="X59" s="33"/>
    </row>
    <row r="60" spans="1:24">
      <c r="A60" s="68" t="s">
        <v>1054</v>
      </c>
      <c r="B60" s="31"/>
      <c r="C60" s="16"/>
      <c r="D60" s="16"/>
      <c r="E60" s="16"/>
      <c r="F60" s="24"/>
      <c r="G60" s="34"/>
      <c r="H60" s="16"/>
      <c r="I60" s="16"/>
      <c r="J60" s="16"/>
      <c r="K60" s="24"/>
      <c r="L60" s="34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81"/>
      <c r="X60" s="33"/>
    </row>
    <row r="61" spans="1:24">
      <c r="A61" s="68" t="s">
        <v>1053</v>
      </c>
      <c r="B61" s="31"/>
      <c r="C61" s="16"/>
      <c r="D61" s="16"/>
      <c r="E61" s="16"/>
      <c r="F61" s="24"/>
      <c r="G61" s="34"/>
      <c r="H61" s="16"/>
      <c r="I61" s="16"/>
      <c r="J61" s="16"/>
      <c r="K61" s="24"/>
      <c r="L61" s="34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81"/>
      <c r="X61" s="33"/>
    </row>
    <row r="62" spans="1:24">
      <c r="A62" s="67" t="s">
        <v>1052</v>
      </c>
      <c r="B62" s="17"/>
      <c r="C62" s="16"/>
      <c r="D62" s="16"/>
      <c r="E62" s="16"/>
      <c r="F62" s="24"/>
      <c r="G62" s="25"/>
      <c r="H62" s="16"/>
      <c r="I62" s="16"/>
      <c r="J62" s="16"/>
      <c r="K62" s="24"/>
      <c r="L62" s="25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8"/>
      <c r="X62" s="24"/>
    </row>
    <row r="63" spans="1:24">
      <c r="A63" s="68" t="s">
        <v>1051</v>
      </c>
      <c r="B63" s="31">
        <v>318910.72833000001</v>
      </c>
      <c r="C63" s="16">
        <v>517673.32948000001</v>
      </c>
      <c r="D63" s="16">
        <v>318910.72833000001</v>
      </c>
      <c r="E63" s="16">
        <v>318910.32948000001</v>
      </c>
      <c r="F63" s="24">
        <v>318910.32948000001</v>
      </c>
      <c r="G63" s="34">
        <v>318910.32948000001</v>
      </c>
      <c r="H63" s="16">
        <v>592535.64803000004</v>
      </c>
      <c r="I63" s="16">
        <v>360610.64802999998</v>
      </c>
      <c r="J63" s="16">
        <v>360610.64802999998</v>
      </c>
      <c r="K63" s="24">
        <v>360610.64802999998</v>
      </c>
      <c r="L63" s="34">
        <v>360610.64802999998</v>
      </c>
      <c r="M63" s="30">
        <v>835773.05578000005</v>
      </c>
      <c r="N63" s="30">
        <v>835773.05578000005</v>
      </c>
      <c r="O63" s="30">
        <v>835773.05578000005</v>
      </c>
      <c r="P63" s="30">
        <v>835773.05578000005</v>
      </c>
      <c r="Q63" s="30"/>
      <c r="R63" s="30">
        <v>856472.26665487594</v>
      </c>
      <c r="S63" s="30"/>
      <c r="T63" s="30">
        <v>1388708.82325704</v>
      </c>
      <c r="U63" s="30"/>
      <c r="V63" s="30">
        <v>1970444.42976656</v>
      </c>
      <c r="W63" s="81"/>
      <c r="X63" s="33">
        <v>2539964.9420495201</v>
      </c>
    </row>
    <row r="64" spans="1:24">
      <c r="A64" s="68" t="s">
        <v>1050</v>
      </c>
      <c r="B64" s="31">
        <v>198762.60115</v>
      </c>
      <c r="C64" s="16">
        <v>135824.48613999999</v>
      </c>
      <c r="D64" s="16">
        <v>102478.60694</v>
      </c>
      <c r="E64" s="16">
        <v>87192.930439999996</v>
      </c>
      <c r="F64" s="24">
        <v>273625.49255000002</v>
      </c>
      <c r="G64" s="34">
        <v>273625.49255000002</v>
      </c>
      <c r="H64" s="16">
        <v>266602.20088000002</v>
      </c>
      <c r="I64" s="16">
        <v>369487.93117</v>
      </c>
      <c r="J64" s="16">
        <v>473285.11152999999</v>
      </c>
      <c r="K64" s="24">
        <v>475162.40775000001</v>
      </c>
      <c r="L64" s="34">
        <v>475162.40775000001</v>
      </c>
      <c r="M64" s="30">
        <v>285064.15999333502</v>
      </c>
      <c r="N64" s="30">
        <v>112968.72503991101</v>
      </c>
      <c r="O64" s="30">
        <v>394.477307657246</v>
      </c>
      <c r="P64" s="30">
        <v>20699.2108748764</v>
      </c>
      <c r="Q64" s="30"/>
      <c r="R64" s="30">
        <v>532236.55660215998</v>
      </c>
      <c r="S64" s="30"/>
      <c r="T64" s="30">
        <v>581735.606509523</v>
      </c>
      <c r="U64" s="30"/>
      <c r="V64" s="30">
        <v>569520.51228296105</v>
      </c>
      <c r="W64" s="81"/>
      <c r="X64" s="33">
        <v>673740.26827773801</v>
      </c>
    </row>
    <row r="65" spans="1:24">
      <c r="A65" s="67" t="s">
        <v>1049</v>
      </c>
      <c r="B65" s="17">
        <v>517673.32948000001</v>
      </c>
      <c r="C65" s="16">
        <v>653497.81562000001</v>
      </c>
      <c r="D65" s="16">
        <v>421389.33527000004</v>
      </c>
      <c r="E65" s="16">
        <v>406103.25991999998</v>
      </c>
      <c r="F65" s="24">
        <v>592535.82203000004</v>
      </c>
      <c r="G65" s="25">
        <v>592535.82203000004</v>
      </c>
      <c r="H65" s="16">
        <v>859137.84891000006</v>
      </c>
      <c r="I65" s="16">
        <v>730098.57920000004</v>
      </c>
      <c r="J65" s="16">
        <v>833895.75955999992</v>
      </c>
      <c r="K65" s="24">
        <v>835773.05578000005</v>
      </c>
      <c r="L65" s="25">
        <v>835773.05578000005</v>
      </c>
      <c r="M65" s="16">
        <v>1120837.2157733352</v>
      </c>
      <c r="N65" s="16">
        <v>948741.78081991104</v>
      </c>
      <c r="O65" s="16">
        <v>836167.5330876573</v>
      </c>
      <c r="P65" s="16">
        <v>856472.26665487641</v>
      </c>
      <c r="Q65" s="16"/>
      <c r="R65" s="16">
        <v>1388708.823257036</v>
      </c>
      <c r="S65" s="16"/>
      <c r="T65" s="16">
        <v>1970444.429766563</v>
      </c>
      <c r="U65" s="16"/>
      <c r="V65" s="16">
        <v>2539964.942049521</v>
      </c>
      <c r="W65" s="18"/>
      <c r="X65" s="24">
        <v>3213705.2103272583</v>
      </c>
    </row>
    <row r="66" spans="1:24">
      <c r="A66" s="66" t="s">
        <v>1048</v>
      </c>
      <c r="B66" s="17">
        <v>568543.32948000007</v>
      </c>
      <c r="C66" s="16">
        <v>704367.81562000001</v>
      </c>
      <c r="D66" s="16">
        <v>472259.33527000004</v>
      </c>
      <c r="E66" s="16">
        <v>456973.25991999998</v>
      </c>
      <c r="F66" s="24">
        <v>643405.82203000004</v>
      </c>
      <c r="G66" s="25">
        <v>643405.82203000004</v>
      </c>
      <c r="H66" s="16">
        <v>910007.84891000006</v>
      </c>
      <c r="I66" s="16">
        <v>780968.57920000004</v>
      </c>
      <c r="J66" s="16">
        <v>884765.75955999992</v>
      </c>
      <c r="K66" s="24">
        <v>886643.05578000005</v>
      </c>
      <c r="L66" s="25">
        <v>886643.05578000005</v>
      </c>
      <c r="M66" s="16">
        <v>1171707.2157733352</v>
      </c>
      <c r="N66" s="16">
        <v>999611.78081991104</v>
      </c>
      <c r="O66" s="16">
        <v>887037.5330876573</v>
      </c>
      <c r="P66" s="16">
        <v>907342.26665487641</v>
      </c>
      <c r="Q66" s="16"/>
      <c r="R66" s="16">
        <v>1439578.823257036</v>
      </c>
      <c r="S66" s="16"/>
      <c r="T66" s="16">
        <v>2021314.429766563</v>
      </c>
      <c r="U66" s="16"/>
      <c r="V66" s="16">
        <v>2590834.942049521</v>
      </c>
      <c r="W66" s="18"/>
      <c r="X66" s="24">
        <v>3264575.2103272583</v>
      </c>
    </row>
    <row r="67" spans="1:24">
      <c r="A67" s="65" t="s">
        <v>1047</v>
      </c>
      <c r="B67" s="17">
        <v>568543.32948000007</v>
      </c>
      <c r="C67" s="16">
        <v>704367.81562000001</v>
      </c>
      <c r="D67" s="16">
        <v>472259.33527000004</v>
      </c>
      <c r="E67" s="16">
        <v>456973.25991999998</v>
      </c>
      <c r="F67" s="24">
        <v>643405.82203000004</v>
      </c>
      <c r="G67" s="25">
        <v>643405.82203000004</v>
      </c>
      <c r="H67" s="16">
        <v>910007.84891000006</v>
      </c>
      <c r="I67" s="16">
        <v>780968.57920000004</v>
      </c>
      <c r="J67" s="16">
        <v>884765.75955999992</v>
      </c>
      <c r="K67" s="24">
        <v>886643.05578000005</v>
      </c>
      <c r="L67" s="25">
        <v>886643.05578000005</v>
      </c>
      <c r="M67" s="16">
        <v>1171707.2157733352</v>
      </c>
      <c r="N67" s="16">
        <v>999611.78081991104</v>
      </c>
      <c r="O67" s="16">
        <v>887037.5330876573</v>
      </c>
      <c r="P67" s="16">
        <v>907342.26665487641</v>
      </c>
      <c r="Q67" s="16"/>
      <c r="R67" s="16">
        <v>1439578.823257036</v>
      </c>
      <c r="S67" s="16"/>
      <c r="T67" s="16">
        <v>2021314.429766563</v>
      </c>
      <c r="U67" s="16"/>
      <c r="V67" s="16">
        <v>2590834.942049521</v>
      </c>
      <c r="W67" s="18"/>
      <c r="X67" s="24">
        <v>3264575.2103272583</v>
      </c>
    </row>
    <row r="68" spans="1:24">
      <c r="A68" s="68" t="s">
        <v>1046</v>
      </c>
      <c r="B68" s="31"/>
      <c r="C68" s="16"/>
      <c r="D68" s="16"/>
      <c r="E68" s="16"/>
      <c r="F68" s="24"/>
      <c r="G68" s="34"/>
      <c r="H68" s="16"/>
      <c r="I68" s="16"/>
      <c r="J68" s="16"/>
      <c r="K68" s="24"/>
      <c r="L68" s="34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81"/>
      <c r="X68" s="33"/>
    </row>
    <row r="69" spans="1:24">
      <c r="A69" s="68" t="s">
        <v>1045</v>
      </c>
      <c r="B69" s="31"/>
      <c r="C69" s="16"/>
      <c r="D69" s="16"/>
      <c r="E69" s="16"/>
      <c r="F69" s="24"/>
      <c r="G69" s="34"/>
      <c r="H69" s="16">
        <v>2674930.6147400001</v>
      </c>
      <c r="I69" s="16">
        <v>2696614.2127899998</v>
      </c>
      <c r="J69" s="16">
        <v>1906767.8279299999</v>
      </c>
      <c r="K69" s="24">
        <v>1335986.3479500001</v>
      </c>
      <c r="L69" s="34">
        <v>1335986.3479500001</v>
      </c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81"/>
      <c r="X69" s="33"/>
    </row>
    <row r="70" spans="1:24">
      <c r="A70" s="67" t="s">
        <v>1044</v>
      </c>
      <c r="B70" s="17"/>
      <c r="C70" s="16"/>
      <c r="D70" s="16"/>
      <c r="E70" s="16"/>
      <c r="F70" s="24"/>
      <c r="G70" s="25"/>
      <c r="H70" s="16">
        <v>2674930.6147400001</v>
      </c>
      <c r="I70" s="16">
        <v>2696614.2127899998</v>
      </c>
      <c r="J70" s="16">
        <v>1906767.8279299999</v>
      </c>
      <c r="K70" s="24">
        <v>1335986.3479500001</v>
      </c>
      <c r="L70" s="25">
        <v>1335986.3479500001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8"/>
      <c r="X70" s="24"/>
    </row>
    <row r="71" spans="1:24">
      <c r="A71" s="67" t="s">
        <v>1043</v>
      </c>
      <c r="B71" s="31"/>
      <c r="C71" s="16"/>
      <c r="D71" s="16"/>
      <c r="E71" s="16"/>
      <c r="F71" s="24"/>
      <c r="G71" s="34"/>
      <c r="H71" s="16"/>
      <c r="I71" s="16"/>
      <c r="J71" s="16"/>
      <c r="K71" s="24"/>
      <c r="L71" s="34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81"/>
      <c r="X71" s="33"/>
    </row>
    <row r="72" spans="1:24" s="91" customFormat="1">
      <c r="A72" s="94" t="s">
        <v>1042</v>
      </c>
      <c r="B72" s="95"/>
      <c r="C72" s="95"/>
      <c r="D72" s="95"/>
      <c r="E72" s="95"/>
      <c r="F72" s="96"/>
      <c r="G72" s="97"/>
      <c r="H72" s="95">
        <v>2674930.6147400001</v>
      </c>
      <c r="I72" s="95">
        <v>2696614.2127899998</v>
      </c>
      <c r="J72" s="95">
        <v>1906767.8279299999</v>
      </c>
      <c r="K72" s="96">
        <v>1335986.3479500001</v>
      </c>
      <c r="L72" s="97">
        <v>1335986.3479500001</v>
      </c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8"/>
      <c r="X72" s="96"/>
    </row>
    <row r="73" spans="1:24">
      <c r="A73" s="66" t="s">
        <v>923</v>
      </c>
      <c r="B73" s="31">
        <v>554.53881000000001</v>
      </c>
      <c r="C73" s="16">
        <v>1035.3554899999999</v>
      </c>
      <c r="D73" s="16">
        <v>811.25070000000005</v>
      </c>
      <c r="E73" s="16">
        <v>781.42484000000002</v>
      </c>
      <c r="F73" s="24"/>
      <c r="G73" s="34"/>
      <c r="H73" s="16"/>
      <c r="I73" s="16"/>
      <c r="J73" s="16"/>
      <c r="K73" s="24"/>
      <c r="L73" s="34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81"/>
      <c r="X73" s="33"/>
    </row>
    <row r="74" spans="1:24">
      <c r="A74" s="68" t="s">
        <v>1041</v>
      </c>
      <c r="B74" s="31"/>
      <c r="C74" s="16"/>
      <c r="D74" s="16"/>
      <c r="E74" s="16"/>
      <c r="F74" s="24"/>
      <c r="G74" s="34"/>
      <c r="H74" s="16"/>
      <c r="I74" s="16"/>
      <c r="J74" s="16"/>
      <c r="K74" s="24"/>
      <c r="L74" s="34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81"/>
      <c r="X74" s="33"/>
    </row>
    <row r="75" spans="1:24">
      <c r="A75" s="68" t="s">
        <v>1040</v>
      </c>
      <c r="B75" s="31"/>
      <c r="C75" s="16"/>
      <c r="D75" s="16"/>
      <c r="E75" s="16"/>
      <c r="F75" s="24"/>
      <c r="G75" s="34"/>
      <c r="H75" s="16"/>
      <c r="I75" s="16"/>
      <c r="J75" s="16"/>
      <c r="K75" s="24"/>
      <c r="L75" s="34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81"/>
      <c r="X75" s="33"/>
    </row>
    <row r="76" spans="1:24">
      <c r="A76" s="68" t="s">
        <v>1039</v>
      </c>
      <c r="B76" s="31"/>
      <c r="C76" s="16"/>
      <c r="D76" s="16"/>
      <c r="E76" s="16"/>
      <c r="F76" s="24"/>
      <c r="G76" s="34"/>
      <c r="H76" s="16"/>
      <c r="I76" s="16"/>
      <c r="J76" s="16"/>
      <c r="K76" s="24"/>
      <c r="L76" s="34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81"/>
      <c r="X76" s="33"/>
    </row>
    <row r="77" spans="1:24">
      <c r="A77" s="68" t="s">
        <v>1038</v>
      </c>
      <c r="B77" s="31"/>
      <c r="C77" s="16"/>
      <c r="D77" s="16"/>
      <c r="E77" s="16"/>
      <c r="F77" s="24"/>
      <c r="G77" s="34"/>
      <c r="H77" s="16"/>
      <c r="I77" s="16"/>
      <c r="J77" s="16"/>
      <c r="K77" s="24"/>
      <c r="L77" s="34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81"/>
      <c r="X77" s="33"/>
    </row>
    <row r="78" spans="1:24">
      <c r="A78" s="67" t="s">
        <v>1037</v>
      </c>
      <c r="B78" s="17"/>
      <c r="C78" s="16"/>
      <c r="D78" s="16"/>
      <c r="E78" s="16"/>
      <c r="F78" s="24"/>
      <c r="G78" s="25"/>
      <c r="H78" s="16"/>
      <c r="I78" s="16"/>
      <c r="J78" s="16"/>
      <c r="K78" s="24"/>
      <c r="L78" s="25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8"/>
      <c r="X78" s="24"/>
    </row>
    <row r="79" spans="1:24">
      <c r="A79" s="67" t="s">
        <v>1036</v>
      </c>
      <c r="B79" s="31"/>
      <c r="C79" s="16"/>
      <c r="D79" s="16"/>
      <c r="E79" s="16"/>
      <c r="F79" s="24"/>
      <c r="G79" s="34"/>
      <c r="H79" s="16"/>
      <c r="I79" s="16"/>
      <c r="J79" s="16"/>
      <c r="K79" s="24"/>
      <c r="L79" s="34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81"/>
      <c r="X79" s="33"/>
    </row>
    <row r="80" spans="1:24">
      <c r="A80" s="66" t="s">
        <v>1035</v>
      </c>
      <c r="B80" s="17"/>
      <c r="C80" s="16"/>
      <c r="D80" s="16"/>
      <c r="E80" s="16"/>
      <c r="F80" s="24"/>
      <c r="G80" s="25"/>
      <c r="H80" s="16"/>
      <c r="I80" s="16"/>
      <c r="J80" s="16"/>
      <c r="K80" s="24"/>
      <c r="L80" s="25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8"/>
      <c r="X80" s="24"/>
    </row>
    <row r="81" spans="1:24">
      <c r="A81" s="65" t="s">
        <v>1034</v>
      </c>
      <c r="B81" s="17">
        <v>554.53881000000001</v>
      </c>
      <c r="C81" s="16">
        <v>1035.3554899999999</v>
      </c>
      <c r="D81" s="16">
        <v>811.25070000000005</v>
      </c>
      <c r="E81" s="16">
        <v>781.42484000000002</v>
      </c>
      <c r="F81" s="24"/>
      <c r="G81" s="25"/>
      <c r="H81" s="16">
        <v>2674930.6147400001</v>
      </c>
      <c r="I81" s="16">
        <v>2696614.2127899998</v>
      </c>
      <c r="J81" s="16">
        <v>1906767.8279299999</v>
      </c>
      <c r="K81" s="24">
        <v>1335986.3479500001</v>
      </c>
      <c r="L81" s="25">
        <v>1335986.3479500001</v>
      </c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8"/>
      <c r="X81" s="24"/>
    </row>
    <row r="82" spans="1:24">
      <c r="A82" s="68" t="s">
        <v>1033</v>
      </c>
      <c r="B82" s="31"/>
      <c r="C82" s="16"/>
      <c r="D82" s="16"/>
      <c r="E82" s="16"/>
      <c r="F82" s="24"/>
      <c r="G82" s="34"/>
      <c r="H82" s="16"/>
      <c r="I82" s="16"/>
      <c r="J82" s="16"/>
      <c r="K82" s="24"/>
      <c r="L82" s="34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81"/>
      <c r="X82" s="33"/>
    </row>
    <row r="83" spans="1:24">
      <c r="A83" s="68" t="s">
        <v>1032</v>
      </c>
      <c r="B83" s="31">
        <v>2820198.3561</v>
      </c>
      <c r="C83" s="16">
        <v>2318642.7241500001</v>
      </c>
      <c r="D83" s="16">
        <v>2792443.3971899999</v>
      </c>
      <c r="E83" s="16">
        <v>2994641.8955399999</v>
      </c>
      <c r="F83" s="24">
        <v>1846666.4383100001</v>
      </c>
      <c r="G83" s="34">
        <v>1846666.4383100001</v>
      </c>
      <c r="H83" s="16"/>
      <c r="I83" s="16"/>
      <c r="J83" s="16"/>
      <c r="K83" s="24"/>
      <c r="L83" s="34"/>
      <c r="M83" s="30">
        <v>2642194.6479500001</v>
      </c>
      <c r="N83" s="30">
        <v>3342709.9382557799</v>
      </c>
      <c r="O83" s="30">
        <v>3243267.9943806101</v>
      </c>
      <c r="P83" s="30">
        <v>2043872.3735295599</v>
      </c>
      <c r="Q83" s="30"/>
      <c r="R83" s="30">
        <v>1736134.9600951599</v>
      </c>
      <c r="S83" s="30"/>
      <c r="T83" s="30">
        <v>1536654.20791369</v>
      </c>
      <c r="U83" s="30"/>
      <c r="V83" s="30">
        <v>1037205.64890094</v>
      </c>
      <c r="W83" s="81"/>
      <c r="X83" s="33">
        <v>545431.99625570304</v>
      </c>
    </row>
    <row r="84" spans="1:24">
      <c r="A84" s="67" t="s">
        <v>1031</v>
      </c>
      <c r="B84" s="17">
        <v>2820198.3561</v>
      </c>
      <c r="C84" s="16">
        <v>2318642.7241500001</v>
      </c>
      <c r="D84" s="16">
        <v>2792443.3971899999</v>
      </c>
      <c r="E84" s="16">
        <v>2994641.8955399999</v>
      </c>
      <c r="F84" s="24">
        <v>1846666.4383100001</v>
      </c>
      <c r="G84" s="25">
        <v>1846666.4383100001</v>
      </c>
      <c r="H84" s="16"/>
      <c r="I84" s="16"/>
      <c r="J84" s="16"/>
      <c r="K84" s="24"/>
      <c r="L84" s="25"/>
      <c r="M84" s="16">
        <v>2642194.6479500001</v>
      </c>
      <c r="N84" s="16">
        <v>3342709.9382557799</v>
      </c>
      <c r="O84" s="16">
        <v>3243267.9943806101</v>
      </c>
      <c r="P84" s="16">
        <v>2043872.3735295599</v>
      </c>
      <c r="Q84" s="16"/>
      <c r="R84" s="16">
        <v>1736134.9600951599</v>
      </c>
      <c r="S84" s="16"/>
      <c r="T84" s="16">
        <v>1536654.20791369</v>
      </c>
      <c r="U84" s="16"/>
      <c r="V84" s="16">
        <v>1037205.64890094</v>
      </c>
      <c r="W84" s="18"/>
      <c r="X84" s="24">
        <v>545431.99625570304</v>
      </c>
    </row>
    <row r="85" spans="1:24">
      <c r="A85" s="67" t="s">
        <v>1030</v>
      </c>
      <c r="B85" s="31"/>
      <c r="C85" s="16"/>
      <c r="D85" s="16"/>
      <c r="E85" s="16"/>
      <c r="F85" s="24"/>
      <c r="G85" s="34"/>
      <c r="H85" s="16"/>
      <c r="I85" s="16"/>
      <c r="J85" s="16"/>
      <c r="K85" s="24"/>
      <c r="L85" s="34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81"/>
      <c r="X85" s="33"/>
    </row>
    <row r="86" spans="1:24">
      <c r="A86" s="67" t="s">
        <v>1029</v>
      </c>
      <c r="B86" s="31"/>
      <c r="C86" s="16"/>
      <c r="D86" s="16"/>
      <c r="E86" s="16"/>
      <c r="F86" s="24"/>
      <c r="G86" s="34"/>
      <c r="H86" s="16"/>
      <c r="I86" s="16"/>
      <c r="J86" s="16"/>
      <c r="K86" s="24"/>
      <c r="L86" s="34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81"/>
      <c r="X86" s="33"/>
    </row>
    <row r="87" spans="1:24">
      <c r="A87" s="94" t="s">
        <v>1028</v>
      </c>
      <c r="B87" s="95">
        <v>2820198.3561</v>
      </c>
      <c r="C87" s="95">
        <v>2318642.7241500001</v>
      </c>
      <c r="D87" s="95">
        <v>2792443.3971899999</v>
      </c>
      <c r="E87" s="95">
        <v>2994641.8955399999</v>
      </c>
      <c r="F87" s="96">
        <v>1846666.4383100001</v>
      </c>
      <c r="G87" s="97">
        <v>1846666.4383100001</v>
      </c>
      <c r="H87" s="95"/>
      <c r="I87" s="95"/>
      <c r="J87" s="95"/>
      <c r="K87" s="96"/>
      <c r="L87" s="97"/>
      <c r="M87" s="95">
        <v>2642194.6479500001</v>
      </c>
      <c r="N87" s="95">
        <v>3342709.9382557799</v>
      </c>
      <c r="O87" s="95">
        <v>3243267.9943806101</v>
      </c>
      <c r="P87" s="95">
        <v>2043872.3735295599</v>
      </c>
      <c r="Q87" s="95"/>
      <c r="R87" s="95">
        <v>1736134.9600951599</v>
      </c>
      <c r="S87" s="95"/>
      <c r="T87" s="95">
        <v>1536654.20791369</v>
      </c>
      <c r="U87" s="95"/>
      <c r="V87" s="95">
        <v>1037205.64890094</v>
      </c>
      <c r="W87" s="98"/>
      <c r="X87" s="96">
        <v>545431.99625570304</v>
      </c>
    </row>
    <row r="88" spans="1:24">
      <c r="A88" s="69" t="s">
        <v>1027</v>
      </c>
      <c r="B88" s="31">
        <v>2756822.0679000001</v>
      </c>
      <c r="C88" s="16">
        <v>2766638.2509400002</v>
      </c>
      <c r="D88" s="16">
        <v>1993682.70313</v>
      </c>
      <c r="E88" s="16">
        <v>2087208.07644</v>
      </c>
      <c r="F88" s="24">
        <v>2632407.83965</v>
      </c>
      <c r="G88" s="34">
        <v>2632407.83965</v>
      </c>
      <c r="H88" s="16">
        <v>2377742.1755599999</v>
      </c>
      <c r="I88" s="16">
        <v>1721362.92142</v>
      </c>
      <c r="J88" s="16">
        <v>2541531.6095099999</v>
      </c>
      <c r="K88" s="24">
        <v>2968897.00392</v>
      </c>
      <c r="L88" s="34">
        <v>2968897.00392</v>
      </c>
      <c r="M88" s="30">
        <v>2648365.19</v>
      </c>
      <c r="N88" s="30">
        <v>1598731.50687606</v>
      </c>
      <c r="O88" s="30">
        <v>1980551.1176702301</v>
      </c>
      <c r="P88" s="30">
        <v>2847041.0486344998</v>
      </c>
      <c r="Q88" s="30"/>
      <c r="R88" s="30">
        <v>2957195.6286344999</v>
      </c>
      <c r="S88" s="30"/>
      <c r="T88" s="30">
        <v>2863755.6986345001</v>
      </c>
      <c r="U88" s="30"/>
      <c r="V88" s="30">
        <v>2954788.6786345001</v>
      </c>
      <c r="W88" s="81"/>
      <c r="X88" s="33">
        <v>3036616.7303618998</v>
      </c>
    </row>
    <row r="89" spans="1:24">
      <c r="A89" s="68" t="s">
        <v>1026</v>
      </c>
      <c r="B89" s="17">
        <v>2756822.0679000001</v>
      </c>
      <c r="C89" s="16">
        <v>2766638.2509400002</v>
      </c>
      <c r="D89" s="16">
        <v>1993682.70313</v>
      </c>
      <c r="E89" s="16">
        <v>2087208.07644</v>
      </c>
      <c r="F89" s="24">
        <v>2632407.83965</v>
      </c>
      <c r="G89" s="25">
        <v>2632407.83965</v>
      </c>
      <c r="H89" s="16">
        <v>2377742.1755599999</v>
      </c>
      <c r="I89" s="16">
        <v>1721362.92142</v>
      </c>
      <c r="J89" s="16">
        <v>2541531.6095099999</v>
      </c>
      <c r="K89" s="24">
        <v>2968897.00392</v>
      </c>
      <c r="L89" s="25">
        <v>2968897.00392</v>
      </c>
      <c r="M89" s="16">
        <v>2648365.19</v>
      </c>
      <c r="N89" s="16">
        <v>1598731.50687606</v>
      </c>
      <c r="O89" s="16">
        <v>1980551.1176702301</v>
      </c>
      <c r="P89" s="16">
        <v>2847041.0486344998</v>
      </c>
      <c r="Q89" s="16"/>
      <c r="R89" s="16">
        <v>2957195.6286344999</v>
      </c>
      <c r="S89" s="16"/>
      <c r="T89" s="16">
        <v>2863755.6986345001</v>
      </c>
      <c r="U89" s="16"/>
      <c r="V89" s="16">
        <v>2954788.6786345001</v>
      </c>
      <c r="W89" s="18"/>
      <c r="X89" s="24">
        <v>3036616.7303618998</v>
      </c>
    </row>
    <row r="90" spans="1:24">
      <c r="A90" s="68" t="s">
        <v>1025</v>
      </c>
      <c r="B90" s="31"/>
      <c r="C90" s="16"/>
      <c r="D90" s="16"/>
      <c r="E90" s="16"/>
      <c r="F90" s="24"/>
      <c r="G90" s="34"/>
      <c r="H90" s="16"/>
      <c r="I90" s="16"/>
      <c r="J90" s="16"/>
      <c r="K90" s="24"/>
      <c r="L90" s="34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81"/>
      <c r="X90" s="33"/>
    </row>
    <row r="91" spans="1:24">
      <c r="A91" s="67" t="s">
        <v>1024</v>
      </c>
      <c r="B91" s="17">
        <v>2756822.0679000001</v>
      </c>
      <c r="C91" s="16">
        <v>2766638.2509400002</v>
      </c>
      <c r="D91" s="16">
        <v>1993682.70313</v>
      </c>
      <c r="E91" s="16">
        <v>2087208.07644</v>
      </c>
      <c r="F91" s="24">
        <v>2632407.83965</v>
      </c>
      <c r="G91" s="25">
        <v>2632407.83965</v>
      </c>
      <c r="H91" s="16">
        <v>2377742.1755599999</v>
      </c>
      <c r="I91" s="16">
        <v>1721362.92142</v>
      </c>
      <c r="J91" s="16">
        <v>2541531.6095099999</v>
      </c>
      <c r="K91" s="24">
        <v>2968897.00392</v>
      </c>
      <c r="L91" s="25">
        <v>2968897.00392</v>
      </c>
      <c r="M91" s="16">
        <v>2648365.19</v>
      </c>
      <c r="N91" s="16">
        <v>1598731.50687606</v>
      </c>
      <c r="O91" s="16">
        <v>1980551.1176702301</v>
      </c>
      <c r="P91" s="16">
        <v>2847041.0486344998</v>
      </c>
      <c r="Q91" s="16"/>
      <c r="R91" s="16">
        <v>2957195.6286344999</v>
      </c>
      <c r="S91" s="16"/>
      <c r="T91" s="16">
        <v>2863755.6986345001</v>
      </c>
      <c r="U91" s="16"/>
      <c r="V91" s="16">
        <v>2954788.6786345001</v>
      </c>
      <c r="W91" s="18"/>
      <c r="X91" s="24">
        <v>3036616.7303618998</v>
      </c>
    </row>
    <row r="92" spans="1:24">
      <c r="A92" s="67" t="s">
        <v>1023</v>
      </c>
      <c r="B92" s="31">
        <v>447915.44222999999</v>
      </c>
      <c r="C92" s="16">
        <v>326835.10823000001</v>
      </c>
      <c r="D92" s="16">
        <v>401527.01152</v>
      </c>
      <c r="E92" s="16">
        <v>346605.48407000001</v>
      </c>
      <c r="F92" s="24">
        <v>514123.50196000002</v>
      </c>
      <c r="G92" s="34">
        <v>514123.50196000002</v>
      </c>
      <c r="H92" s="16">
        <v>378057.23057000001</v>
      </c>
      <c r="I92" s="16">
        <v>439328.16090999998</v>
      </c>
      <c r="J92" s="16">
        <v>401358.86706999998</v>
      </c>
      <c r="K92" s="24">
        <v>447239.99994000001</v>
      </c>
      <c r="L92" s="34">
        <v>447239.99994000001</v>
      </c>
      <c r="M92" s="30">
        <v>439691.08649999998</v>
      </c>
      <c r="N92" s="30">
        <v>439691.08649999998</v>
      </c>
      <c r="O92" s="30">
        <v>439691.08649999998</v>
      </c>
      <c r="P92" s="30">
        <v>439691.08649999998</v>
      </c>
      <c r="Q92" s="30"/>
      <c r="R92" s="30">
        <v>439691.08649999998</v>
      </c>
      <c r="S92" s="30"/>
      <c r="T92" s="30">
        <v>439691.08649999998</v>
      </c>
      <c r="U92" s="30"/>
      <c r="V92" s="30">
        <v>439691.08649999998</v>
      </c>
      <c r="W92" s="81"/>
      <c r="X92" s="33">
        <v>439691.08649999998</v>
      </c>
    </row>
    <row r="93" spans="1:24">
      <c r="A93" s="67" t="s">
        <v>1022</v>
      </c>
      <c r="B93" s="31">
        <v>11892.957469999999</v>
      </c>
      <c r="C93" s="16">
        <v>11778.15554</v>
      </c>
      <c r="D93" s="16">
        <v>12503.570739999501</v>
      </c>
      <c r="E93" s="16">
        <v>15929.770060000001</v>
      </c>
      <c r="F93" s="24">
        <v>1903.1186299999799</v>
      </c>
      <c r="G93" s="34">
        <v>1903.1186299999799</v>
      </c>
      <c r="H93" s="16">
        <v>5634.1183200000096</v>
      </c>
      <c r="I93" s="16">
        <v>5145.1359499999699</v>
      </c>
      <c r="J93" s="16">
        <v>3207.2485300000399</v>
      </c>
      <c r="K93" s="24">
        <v>1282.1009000000199</v>
      </c>
      <c r="L93" s="34">
        <v>1282.1009000000199</v>
      </c>
      <c r="M93" s="30">
        <v>1282.1009000000199</v>
      </c>
      <c r="N93" s="30">
        <v>1282.1009000000199</v>
      </c>
      <c r="O93" s="30">
        <v>1282.1009000000199</v>
      </c>
      <c r="P93" s="30">
        <v>1282.1009000000199</v>
      </c>
      <c r="Q93" s="30"/>
      <c r="R93" s="30">
        <v>1282.1009000000199</v>
      </c>
      <c r="S93" s="30"/>
      <c r="T93" s="30">
        <v>1282.1009000000199</v>
      </c>
      <c r="U93" s="30"/>
      <c r="V93" s="30">
        <v>1282.1009000000199</v>
      </c>
      <c r="W93" s="81"/>
      <c r="X93" s="33">
        <v>1282.1009000000199</v>
      </c>
    </row>
    <row r="94" spans="1:24">
      <c r="A94" s="67" t="s">
        <v>1021</v>
      </c>
      <c r="B94" s="31">
        <v>2949.1512899999998</v>
      </c>
      <c r="C94" s="16">
        <v>17942.903310000002</v>
      </c>
      <c r="D94" s="16">
        <v>17601.182239999998</v>
      </c>
      <c r="E94" s="16">
        <v>16346.52385</v>
      </c>
      <c r="F94" s="24">
        <v>3023.6352000000002</v>
      </c>
      <c r="G94" s="34">
        <v>3023.6352000000002</v>
      </c>
      <c r="H94" s="16"/>
      <c r="I94" s="16"/>
      <c r="J94" s="16"/>
      <c r="K94" s="24"/>
      <c r="L94" s="34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81"/>
      <c r="X94" s="33"/>
    </row>
    <row r="95" spans="1:24">
      <c r="A95" s="67" t="s">
        <v>1020</v>
      </c>
      <c r="B95" s="31">
        <v>47492.708550000003</v>
      </c>
      <c r="C95" s="16">
        <v>25735.309689999998</v>
      </c>
      <c r="D95" s="16">
        <v>12905.992620000001</v>
      </c>
      <c r="E95" s="16">
        <v>37506.851900000001</v>
      </c>
      <c r="F95" s="24">
        <v>106178.87607</v>
      </c>
      <c r="G95" s="34">
        <v>106178.87607</v>
      </c>
      <c r="H95" s="16"/>
      <c r="I95" s="16"/>
      <c r="J95" s="16"/>
      <c r="K95" s="24"/>
      <c r="L95" s="34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81"/>
      <c r="X95" s="33"/>
    </row>
    <row r="96" spans="1:24">
      <c r="A96" s="94" t="s">
        <v>1019</v>
      </c>
      <c r="B96" s="95">
        <v>3267072.3274400001</v>
      </c>
      <c r="C96" s="95">
        <v>3148929.7277100002</v>
      </c>
      <c r="D96" s="95">
        <v>2438220.4602499995</v>
      </c>
      <c r="E96" s="95">
        <v>2503596.7063200003</v>
      </c>
      <c r="F96" s="96">
        <v>3257636.9715099996</v>
      </c>
      <c r="G96" s="97">
        <v>3257636.9715099996</v>
      </c>
      <c r="H96" s="95">
        <v>2761433.5244499999</v>
      </c>
      <c r="I96" s="95">
        <v>2165836.2182800001</v>
      </c>
      <c r="J96" s="95">
        <v>2946097.72511</v>
      </c>
      <c r="K96" s="96">
        <v>3417419.10476</v>
      </c>
      <c r="L96" s="97">
        <v>3417419.10476</v>
      </c>
      <c r="M96" s="95">
        <v>3089338.3773999996</v>
      </c>
      <c r="N96" s="95">
        <v>2039704.69427606</v>
      </c>
      <c r="O96" s="95">
        <v>2421524.3050702298</v>
      </c>
      <c r="P96" s="95">
        <v>3288014.2360344995</v>
      </c>
      <c r="Q96" s="95"/>
      <c r="R96" s="95">
        <v>3398168.8160344996</v>
      </c>
      <c r="S96" s="95"/>
      <c r="T96" s="95">
        <v>3304728.8860344999</v>
      </c>
      <c r="U96" s="95"/>
      <c r="V96" s="95">
        <v>3395761.8660345003</v>
      </c>
      <c r="W96" s="98"/>
      <c r="X96" s="96">
        <v>3477589.9177618995</v>
      </c>
    </row>
    <row r="97" spans="1:24">
      <c r="A97" s="66" t="s">
        <v>1018</v>
      </c>
      <c r="B97" s="31"/>
      <c r="C97" s="16"/>
      <c r="D97" s="16">
        <v>198762.60115</v>
      </c>
      <c r="E97" s="16"/>
      <c r="F97" s="24"/>
      <c r="G97" s="34"/>
      <c r="H97" s="16"/>
      <c r="I97" s="16"/>
      <c r="J97" s="16"/>
      <c r="K97" s="24"/>
      <c r="L97" s="34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81"/>
      <c r="X97" s="33"/>
    </row>
    <row r="98" spans="1:24">
      <c r="A98" s="66" t="s">
        <v>1017</v>
      </c>
      <c r="B98" s="31"/>
      <c r="C98" s="16"/>
      <c r="D98" s="16"/>
      <c r="E98" s="16"/>
      <c r="F98" s="24"/>
      <c r="G98" s="34"/>
      <c r="H98" s="16"/>
      <c r="I98" s="16"/>
      <c r="J98" s="16"/>
      <c r="K98" s="24"/>
      <c r="L98" s="34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81"/>
      <c r="X98" s="33"/>
    </row>
    <row r="99" spans="1:24">
      <c r="A99" s="67" t="s">
        <v>1016</v>
      </c>
      <c r="B99" s="31"/>
      <c r="C99" s="16"/>
      <c r="D99" s="16"/>
      <c r="E99" s="16"/>
      <c r="F99" s="24"/>
      <c r="G99" s="34"/>
      <c r="H99" s="16"/>
      <c r="I99" s="16"/>
      <c r="J99" s="16"/>
      <c r="K99" s="24"/>
      <c r="L99" s="34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81"/>
      <c r="X99" s="33"/>
    </row>
    <row r="100" spans="1:24">
      <c r="A100" s="67" t="s">
        <v>1015</v>
      </c>
      <c r="B100" s="31"/>
      <c r="C100" s="16"/>
      <c r="D100" s="16"/>
      <c r="E100" s="16"/>
      <c r="F100" s="24"/>
      <c r="G100" s="34"/>
      <c r="H100" s="16"/>
      <c r="I100" s="16"/>
      <c r="J100" s="16"/>
      <c r="K100" s="24"/>
      <c r="L100" s="34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81"/>
      <c r="X100" s="33"/>
    </row>
    <row r="101" spans="1:24">
      <c r="A101" s="67" t="s">
        <v>1014</v>
      </c>
      <c r="B101" s="31"/>
      <c r="C101" s="16"/>
      <c r="D101" s="16"/>
      <c r="E101" s="16"/>
      <c r="F101" s="24"/>
      <c r="G101" s="34"/>
      <c r="H101" s="16"/>
      <c r="I101" s="16"/>
      <c r="J101" s="16"/>
      <c r="K101" s="24"/>
      <c r="L101" s="34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81"/>
      <c r="X101" s="33"/>
    </row>
    <row r="102" spans="1:24">
      <c r="A102" s="67" t="s">
        <v>1013</v>
      </c>
      <c r="B102" s="31"/>
      <c r="C102" s="16"/>
      <c r="D102" s="16"/>
      <c r="E102" s="16"/>
      <c r="F102" s="24"/>
      <c r="G102" s="34"/>
      <c r="H102" s="16"/>
      <c r="I102" s="16"/>
      <c r="J102" s="16"/>
      <c r="K102" s="24"/>
      <c r="L102" s="34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81"/>
      <c r="X102" s="33"/>
    </row>
    <row r="103" spans="1:24">
      <c r="A103" s="66" t="s">
        <v>1012</v>
      </c>
      <c r="B103" s="17"/>
      <c r="C103" s="16"/>
      <c r="D103" s="16"/>
      <c r="E103" s="16"/>
      <c r="F103" s="24"/>
      <c r="G103" s="25"/>
      <c r="H103" s="16"/>
      <c r="I103" s="16"/>
      <c r="J103" s="16"/>
      <c r="K103" s="24"/>
      <c r="L103" s="25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8"/>
      <c r="X103" s="24"/>
    </row>
    <row r="104" spans="1:24">
      <c r="A104" s="66" t="s">
        <v>1011</v>
      </c>
      <c r="B104" s="31"/>
      <c r="C104" s="16"/>
      <c r="D104" s="16"/>
      <c r="E104" s="16"/>
      <c r="F104" s="24"/>
      <c r="G104" s="34"/>
      <c r="H104" s="16"/>
      <c r="I104" s="16"/>
      <c r="J104" s="16"/>
      <c r="K104" s="24"/>
      <c r="L104" s="34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81"/>
      <c r="X104" s="33"/>
    </row>
    <row r="105" spans="1:24">
      <c r="A105" s="67" t="s">
        <v>1010</v>
      </c>
      <c r="B105" s="31"/>
      <c r="C105" s="16"/>
      <c r="D105" s="16"/>
      <c r="E105" s="16"/>
      <c r="F105" s="24"/>
      <c r="G105" s="34"/>
      <c r="H105" s="16"/>
      <c r="I105" s="16"/>
      <c r="J105" s="16"/>
      <c r="K105" s="24"/>
      <c r="L105" s="34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81"/>
      <c r="X105" s="33"/>
    </row>
    <row r="106" spans="1:24">
      <c r="A106" s="67" t="s">
        <v>1009</v>
      </c>
      <c r="B106" s="31">
        <v>136712.73082</v>
      </c>
      <c r="C106" s="16">
        <v>161031.22568999999</v>
      </c>
      <c r="D106" s="16">
        <v>50666.431199999999</v>
      </c>
      <c r="E106" s="16">
        <v>51810.853779999998</v>
      </c>
      <c r="F106" s="24">
        <v>223341.25839</v>
      </c>
      <c r="G106" s="34">
        <v>223341.25839</v>
      </c>
      <c r="H106" s="16">
        <v>257876.21713999999</v>
      </c>
      <c r="I106" s="16">
        <v>230252.28758999999</v>
      </c>
      <c r="J106" s="16">
        <v>213397.0379</v>
      </c>
      <c r="K106" s="24">
        <v>307420.25766</v>
      </c>
      <c r="L106" s="34">
        <v>307420.25766</v>
      </c>
      <c r="M106" s="30">
        <v>356591.57527289999</v>
      </c>
      <c r="N106" s="30">
        <v>284515.13633784</v>
      </c>
      <c r="O106" s="30">
        <v>263541.57233862003</v>
      </c>
      <c r="P106" s="30">
        <v>282714.76883436</v>
      </c>
      <c r="Q106" s="30"/>
      <c r="R106" s="30">
        <v>256403.42323505299</v>
      </c>
      <c r="S106" s="30"/>
      <c r="T106" s="30">
        <v>228381.84017179199</v>
      </c>
      <c r="U106" s="30"/>
      <c r="V106" s="30">
        <v>198538.854209418</v>
      </c>
      <c r="W106" s="81"/>
      <c r="X106" s="33">
        <v>166756.07415949</v>
      </c>
    </row>
    <row r="107" spans="1:24">
      <c r="A107" s="66" t="s">
        <v>1008</v>
      </c>
      <c r="B107" s="17">
        <v>136712.73082</v>
      </c>
      <c r="C107" s="16">
        <v>161031.22568999999</v>
      </c>
      <c r="D107" s="16">
        <v>50666.431199999999</v>
      </c>
      <c r="E107" s="16">
        <v>51810.853779999998</v>
      </c>
      <c r="F107" s="24">
        <v>223341.25839</v>
      </c>
      <c r="G107" s="25">
        <v>223341.25839</v>
      </c>
      <c r="H107" s="16">
        <v>257876.21713999999</v>
      </c>
      <c r="I107" s="16">
        <v>230252.28758999999</v>
      </c>
      <c r="J107" s="16">
        <v>213397.0379</v>
      </c>
      <c r="K107" s="24">
        <v>307420.25766</v>
      </c>
      <c r="L107" s="25">
        <v>307420.25766</v>
      </c>
      <c r="M107" s="16">
        <v>356591.57527289999</v>
      </c>
      <c r="N107" s="16">
        <v>284515.13633784</v>
      </c>
      <c r="O107" s="16">
        <v>263541.57233862003</v>
      </c>
      <c r="P107" s="16">
        <v>282714.76883436</v>
      </c>
      <c r="Q107" s="16"/>
      <c r="R107" s="16">
        <v>256403.42323505299</v>
      </c>
      <c r="S107" s="16"/>
      <c r="T107" s="16">
        <v>228381.84017179199</v>
      </c>
      <c r="U107" s="16"/>
      <c r="V107" s="16">
        <v>198538.854209418</v>
      </c>
      <c r="W107" s="18"/>
      <c r="X107" s="24">
        <v>166756.07415949</v>
      </c>
    </row>
    <row r="108" spans="1:24">
      <c r="A108" s="65" t="s">
        <v>1007</v>
      </c>
      <c r="B108" s="17">
        <v>6223983.4143599998</v>
      </c>
      <c r="C108" s="16">
        <v>5628603.6775500001</v>
      </c>
      <c r="D108" s="16">
        <v>5480092.8897899995</v>
      </c>
      <c r="E108" s="16">
        <v>5550049.4556399994</v>
      </c>
      <c r="F108" s="24">
        <v>5327644.6682099998</v>
      </c>
      <c r="G108" s="25">
        <v>5327644.6682099998</v>
      </c>
      <c r="H108" s="16">
        <v>3019309.7415899998</v>
      </c>
      <c r="I108" s="16">
        <v>2396088.50587</v>
      </c>
      <c r="J108" s="16">
        <v>3159494.7630099999</v>
      </c>
      <c r="K108" s="24">
        <v>3724839.3624200001</v>
      </c>
      <c r="L108" s="25">
        <v>3724839.3624200001</v>
      </c>
      <c r="M108" s="16">
        <v>6088124.6006228998</v>
      </c>
      <c r="N108" s="16">
        <v>5666929.7688696804</v>
      </c>
      <c r="O108" s="16">
        <v>5928333.8717894601</v>
      </c>
      <c r="P108" s="16">
        <v>5614601.3783984194</v>
      </c>
      <c r="Q108" s="16"/>
      <c r="R108" s="16">
        <v>5390707.1993647125</v>
      </c>
      <c r="S108" s="16"/>
      <c r="T108" s="16">
        <v>5069764.9341199817</v>
      </c>
      <c r="U108" s="16"/>
      <c r="V108" s="16">
        <v>4631506.3691448588</v>
      </c>
      <c r="W108" s="18"/>
      <c r="X108" s="24">
        <v>4189777.9881770927</v>
      </c>
    </row>
    <row r="109" spans="1:24" ht="15.75" thickBot="1">
      <c r="A109" s="64" t="s">
        <v>1006</v>
      </c>
      <c r="B109" s="28">
        <v>6793081.2826499995</v>
      </c>
      <c r="C109" s="63">
        <v>6334006.8486599997</v>
      </c>
      <c r="D109" s="63">
        <v>5953163.4757599998</v>
      </c>
      <c r="E109" s="63">
        <v>6007804.140399999</v>
      </c>
      <c r="F109" s="62">
        <v>5971050.4902400002</v>
      </c>
      <c r="G109" s="27">
        <v>5971050.4902400002</v>
      </c>
      <c r="H109" s="63">
        <v>6604248.20524</v>
      </c>
      <c r="I109" s="63">
        <v>5873671.2978600003</v>
      </c>
      <c r="J109" s="63">
        <v>5951028.3504999997</v>
      </c>
      <c r="K109" s="62">
        <v>5947468.7661500005</v>
      </c>
      <c r="L109" s="27">
        <v>5947468.7661500005</v>
      </c>
      <c r="M109" s="63">
        <v>7259831.8163962346</v>
      </c>
      <c r="N109" s="63">
        <v>6666541.5496895909</v>
      </c>
      <c r="O109" s="63">
        <v>6815371.4048771169</v>
      </c>
      <c r="P109" s="63">
        <v>6521943.6450532954</v>
      </c>
      <c r="Q109" s="63"/>
      <c r="R109" s="63">
        <v>6830286.022621749</v>
      </c>
      <c r="S109" s="63"/>
      <c r="T109" s="63">
        <v>7091079.3638865445</v>
      </c>
      <c r="U109" s="63"/>
      <c r="V109" s="63">
        <v>7222341.3111943798</v>
      </c>
      <c r="W109" s="82"/>
      <c r="X109" s="62">
        <v>7454353.1985043511</v>
      </c>
    </row>
  </sheetData>
  <sheetProtection formatCells="0" formatColumns="0" formatRows="0"/>
  <mergeCells count="3">
    <mergeCell ref="M1:P1"/>
    <mergeCell ref="C1:F1"/>
    <mergeCell ref="G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1"/>
  <sheetViews>
    <sheetView topLeftCell="A78" workbookViewId="0">
      <selection activeCell="A95" sqref="A95"/>
    </sheetView>
  </sheetViews>
  <sheetFormatPr defaultRowHeight="15"/>
  <cols>
    <col min="1" max="1" width="89.28515625" bestFit="1" customWidth="1"/>
    <col min="2" max="2" width="12.42578125" bestFit="1" customWidth="1"/>
    <col min="3" max="3" width="11.42578125" bestFit="1" customWidth="1"/>
    <col min="4" max="4" width="12.42578125" bestFit="1" customWidth="1"/>
    <col min="5" max="5" width="11.42578125" bestFit="1" customWidth="1"/>
    <col min="6" max="8" width="12.42578125" bestFit="1" customWidth="1"/>
  </cols>
  <sheetData>
    <row r="1" spans="1:8">
      <c r="B1" s="168">
        <v>2015</v>
      </c>
      <c r="C1" s="168"/>
      <c r="D1" s="168"/>
      <c r="E1" s="168"/>
      <c r="F1" s="168"/>
      <c r="G1" s="168"/>
      <c r="H1" s="168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9" t="s">
        <v>104</v>
      </c>
      <c r="B3" s="10">
        <v>53258.400000000001</v>
      </c>
      <c r="C3" s="10">
        <v>69828.7</v>
      </c>
      <c r="D3" s="10">
        <v>123087.1</v>
      </c>
      <c r="E3" s="10">
        <v>29563.4</v>
      </c>
      <c r="F3" s="10">
        <v>152650.5</v>
      </c>
      <c r="G3" s="10">
        <v>45780.829310000001</v>
      </c>
      <c r="H3" s="10">
        <v>198431.32931</v>
      </c>
    </row>
    <row r="4" spans="1:8">
      <c r="A4" s="9" t="s">
        <v>105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</row>
    <row r="5" spans="1:8">
      <c r="A5" s="8" t="s">
        <v>106</v>
      </c>
      <c r="B5" s="10">
        <v>53258.400000000001</v>
      </c>
      <c r="C5" s="10">
        <v>69828.7</v>
      </c>
      <c r="D5" s="10">
        <v>123087.1</v>
      </c>
      <c r="E5" s="10">
        <v>29563.4</v>
      </c>
      <c r="F5" s="10">
        <v>152650.5</v>
      </c>
      <c r="G5" s="10">
        <v>45780.829310000001</v>
      </c>
      <c r="H5" s="10">
        <v>198431.32931</v>
      </c>
    </row>
    <row r="6" spans="1:8">
      <c r="A6" s="9" t="s">
        <v>107</v>
      </c>
      <c r="B6" s="10">
        <v>1824808.11625</v>
      </c>
      <c r="C6" s="10">
        <v>1819357.682</v>
      </c>
      <c r="D6" s="10">
        <v>3644165.79825</v>
      </c>
      <c r="E6" s="10">
        <v>1758738.4976300001</v>
      </c>
      <c r="F6" s="10">
        <v>5402904.2958800001</v>
      </c>
      <c r="G6" s="10">
        <v>2209707.0649700002</v>
      </c>
      <c r="H6" s="10">
        <v>7612611.3608500008</v>
      </c>
    </row>
    <row r="7" spans="1:8">
      <c r="A7" s="11" t="s">
        <v>108</v>
      </c>
      <c r="B7" s="10">
        <v>1714821.64429</v>
      </c>
      <c r="C7" s="10">
        <v>818843.14300000004</v>
      </c>
      <c r="D7" s="10">
        <v>2533664.7872899999</v>
      </c>
      <c r="E7" s="10">
        <v>833438.38161000004</v>
      </c>
      <c r="F7" s="10">
        <v>3367103.1688999999</v>
      </c>
      <c r="G7" s="10">
        <v>1578276.67264</v>
      </c>
      <c r="H7" s="10">
        <v>4945379.8415399995</v>
      </c>
    </row>
    <row r="8" spans="1:8">
      <c r="A8" s="11" t="s">
        <v>109</v>
      </c>
      <c r="B8" s="10">
        <v>6976394.3406800004</v>
      </c>
      <c r="C8" s="10">
        <v>6229115.1980400002</v>
      </c>
      <c r="D8" s="10">
        <v>13205509.538720001</v>
      </c>
      <c r="E8" s="10">
        <v>5534151.0978800002</v>
      </c>
      <c r="F8" s="10">
        <v>18739660.636600003</v>
      </c>
      <c r="G8" s="10">
        <v>8297987.87622</v>
      </c>
      <c r="H8" s="10">
        <v>27037648.512820002</v>
      </c>
    </row>
    <row r="9" spans="1:8">
      <c r="A9" s="9" t="s">
        <v>110</v>
      </c>
      <c r="B9" s="10">
        <v>8691215.9849699996</v>
      </c>
      <c r="C9" s="10">
        <v>7047958.3410400003</v>
      </c>
      <c r="D9" s="10">
        <v>15739174.32601</v>
      </c>
      <c r="E9" s="10">
        <v>6367589.4794900008</v>
      </c>
      <c r="F9" s="10">
        <v>22106763.805500001</v>
      </c>
      <c r="G9" s="10">
        <v>9876264.5488600004</v>
      </c>
      <c r="H9" s="10">
        <v>31983028.354359999</v>
      </c>
    </row>
    <row r="10" spans="1:8">
      <c r="A10" s="8" t="s">
        <v>111</v>
      </c>
      <c r="B10" s="10">
        <v>10516024.101220001</v>
      </c>
      <c r="C10" s="10">
        <v>8867316.0230400003</v>
      </c>
      <c r="D10" s="10">
        <v>19383340.124260001</v>
      </c>
      <c r="E10" s="10">
        <v>8126327.9771200009</v>
      </c>
      <c r="F10" s="10">
        <v>27509668.101380002</v>
      </c>
      <c r="G10" s="10">
        <v>12085971.61383</v>
      </c>
      <c r="H10" s="10">
        <v>39595639.715209998</v>
      </c>
    </row>
    <row r="11" spans="1:8">
      <c r="A11" s="6" t="s">
        <v>112</v>
      </c>
      <c r="B11" s="10">
        <v>10569282.501220001</v>
      </c>
      <c r="C11" s="10">
        <v>8937144.7230399996</v>
      </c>
      <c r="D11" s="10">
        <v>19506427.224260002</v>
      </c>
      <c r="E11" s="10">
        <v>8155891.3771200012</v>
      </c>
      <c r="F11" s="10">
        <v>27662318.601380002</v>
      </c>
      <c r="G11" s="10">
        <v>12131752.44314</v>
      </c>
      <c r="H11" s="10">
        <v>39794071.044519998</v>
      </c>
    </row>
    <row r="12" spans="1:8">
      <c r="A12" s="8" t="s">
        <v>113</v>
      </c>
      <c r="B12" s="10"/>
      <c r="C12" s="10"/>
      <c r="D12" s="10"/>
      <c r="E12" s="10"/>
      <c r="F12" s="10"/>
      <c r="G12" s="10"/>
      <c r="H12" s="10"/>
    </row>
    <row r="13" spans="1:8">
      <c r="A13" s="8" t="s">
        <v>114</v>
      </c>
      <c r="B13" s="10"/>
      <c r="C13" s="10"/>
      <c r="D13" s="10"/>
      <c r="E13" s="10"/>
      <c r="F13" s="10"/>
      <c r="G13" s="10"/>
      <c r="H13" s="10"/>
    </row>
    <row r="14" spans="1:8">
      <c r="A14" s="6" t="s">
        <v>115</v>
      </c>
      <c r="B14" s="10"/>
      <c r="C14" s="10"/>
      <c r="D14" s="10"/>
      <c r="E14" s="10"/>
      <c r="F14" s="10"/>
      <c r="G14" s="10"/>
      <c r="H14" s="10"/>
    </row>
    <row r="15" spans="1:8">
      <c r="A15" s="8" t="s">
        <v>116</v>
      </c>
      <c r="B15" s="10"/>
      <c r="C15" s="10"/>
      <c r="D15" s="10"/>
      <c r="E15" s="10"/>
      <c r="F15" s="10"/>
      <c r="G15" s="10"/>
      <c r="H15" s="10"/>
    </row>
    <row r="16" spans="1:8">
      <c r="A16" s="8" t="s">
        <v>117</v>
      </c>
      <c r="B16" s="10">
        <v>309.5</v>
      </c>
      <c r="C16" s="10">
        <v>542.1</v>
      </c>
      <c r="D16" s="10">
        <v>851.6</v>
      </c>
      <c r="E16" s="10">
        <v>497.6</v>
      </c>
      <c r="F16" s="10">
        <v>1349.2</v>
      </c>
      <c r="G16" s="10">
        <v>551.79999999999995</v>
      </c>
      <c r="H16" s="10">
        <v>1901</v>
      </c>
    </row>
    <row r="17" spans="1:8">
      <c r="A17" s="8" t="s">
        <v>118</v>
      </c>
      <c r="B17" s="10">
        <v>17991.900000000001</v>
      </c>
      <c r="C17" s="10">
        <v>25094.2</v>
      </c>
      <c r="D17" s="10">
        <v>43086.100000000006</v>
      </c>
      <c r="E17" s="10">
        <v>31716.9</v>
      </c>
      <c r="F17" s="10">
        <v>74803</v>
      </c>
      <c r="G17" s="10">
        <v>66612.3</v>
      </c>
      <c r="H17" s="10">
        <v>141415.29999999999</v>
      </c>
    </row>
    <row r="18" spans="1:8">
      <c r="A18" s="6" t="s">
        <v>119</v>
      </c>
      <c r="B18" s="10">
        <v>18301.400000000001</v>
      </c>
      <c r="C18" s="10">
        <v>25636.3</v>
      </c>
      <c r="D18" s="10">
        <v>43937.700000000004</v>
      </c>
      <c r="E18" s="10">
        <v>32214.5</v>
      </c>
      <c r="F18" s="10">
        <v>76152.2</v>
      </c>
      <c r="G18" s="10">
        <v>67164.100000000006</v>
      </c>
      <c r="H18" s="10">
        <v>143316.29999999999</v>
      </c>
    </row>
    <row r="19" spans="1:8">
      <c r="A19" s="8" t="s">
        <v>120</v>
      </c>
      <c r="B19" s="10">
        <v>12160</v>
      </c>
      <c r="C19" s="10">
        <v>5956.5</v>
      </c>
      <c r="D19" s="10">
        <v>18116.5</v>
      </c>
      <c r="E19" s="10">
        <v>3702.1</v>
      </c>
      <c r="F19" s="10">
        <v>21818.6</v>
      </c>
      <c r="G19" s="10">
        <v>5953.5</v>
      </c>
      <c r="H19" s="10">
        <v>27772.1</v>
      </c>
    </row>
    <row r="20" spans="1:8">
      <c r="A20" s="8" t="s">
        <v>121</v>
      </c>
      <c r="B20" s="10">
        <v>19762.674999999999</v>
      </c>
      <c r="C20" s="10">
        <v>0</v>
      </c>
      <c r="D20" s="10">
        <v>19762.674999999999</v>
      </c>
      <c r="E20" s="10">
        <v>0</v>
      </c>
      <c r="F20" s="10">
        <v>19762.674999999999</v>
      </c>
      <c r="G20" s="10">
        <v>0</v>
      </c>
      <c r="H20" s="10">
        <v>19762.674999999999</v>
      </c>
    </row>
    <row r="21" spans="1:8">
      <c r="A21" s="8" t="s">
        <v>122</v>
      </c>
      <c r="B21" s="10"/>
      <c r="C21" s="10"/>
      <c r="D21" s="10"/>
      <c r="E21" s="10"/>
      <c r="F21" s="10"/>
      <c r="G21" s="10"/>
      <c r="H21" s="10"/>
    </row>
    <row r="22" spans="1:8">
      <c r="A22" s="8" t="s">
        <v>123</v>
      </c>
      <c r="B22" s="10">
        <v>16020.2</v>
      </c>
      <c r="C22" s="10">
        <v>23309.599999999999</v>
      </c>
      <c r="D22" s="10">
        <v>39329.800000000003</v>
      </c>
      <c r="E22" s="10">
        <v>8722.7000000000007</v>
      </c>
      <c r="F22" s="10">
        <v>48052.5</v>
      </c>
      <c r="G22" s="10">
        <v>12971.9</v>
      </c>
      <c r="H22" s="10">
        <v>61024.4</v>
      </c>
    </row>
    <row r="23" spans="1:8">
      <c r="A23" s="8" t="s">
        <v>124</v>
      </c>
      <c r="B23" s="10"/>
      <c r="C23" s="10"/>
      <c r="D23" s="10"/>
      <c r="E23" s="10"/>
      <c r="F23" s="10"/>
      <c r="G23" s="10"/>
      <c r="H23" s="10"/>
    </row>
    <row r="24" spans="1:8">
      <c r="A24" s="8" t="s">
        <v>125</v>
      </c>
      <c r="B24" s="10">
        <v>2047.7</v>
      </c>
      <c r="C24" s="10">
        <v>926.3</v>
      </c>
      <c r="D24" s="10">
        <v>2974</v>
      </c>
      <c r="E24" s="10">
        <v>873.6</v>
      </c>
      <c r="F24" s="10">
        <v>3847.6</v>
      </c>
      <c r="G24" s="10">
        <v>1026.5999999999999</v>
      </c>
      <c r="H24" s="10">
        <v>4874.2</v>
      </c>
    </row>
    <row r="25" spans="1:8">
      <c r="A25" s="8" t="s">
        <v>126</v>
      </c>
      <c r="B25" s="10"/>
      <c r="C25" s="10"/>
      <c r="D25" s="10"/>
      <c r="E25" s="10"/>
      <c r="F25" s="10"/>
      <c r="G25" s="10"/>
      <c r="H25" s="10"/>
    </row>
    <row r="26" spans="1:8">
      <c r="A26" s="8" t="s">
        <v>127</v>
      </c>
      <c r="B26" s="10">
        <v>7.6</v>
      </c>
      <c r="C26" s="10">
        <v>24.5</v>
      </c>
      <c r="D26" s="10">
        <v>32.1</v>
      </c>
      <c r="E26" s="10">
        <v>0</v>
      </c>
      <c r="F26" s="10">
        <v>32.1</v>
      </c>
      <c r="G26" s="10">
        <v>0</v>
      </c>
      <c r="H26" s="10">
        <v>32.1</v>
      </c>
    </row>
    <row r="27" spans="1:8">
      <c r="A27" s="6" t="s">
        <v>128</v>
      </c>
      <c r="B27" s="10">
        <v>49998.174999999996</v>
      </c>
      <c r="C27" s="10">
        <v>30216.899999999998</v>
      </c>
      <c r="D27" s="10">
        <v>80215.075000000012</v>
      </c>
      <c r="E27" s="10">
        <v>13298.400000000001</v>
      </c>
      <c r="F27" s="10">
        <v>93513.475000000006</v>
      </c>
      <c r="G27" s="10">
        <v>19952</v>
      </c>
      <c r="H27" s="10">
        <v>113465.47499999999</v>
      </c>
    </row>
    <row r="28" spans="1:8">
      <c r="A28" s="6" t="s">
        <v>129</v>
      </c>
      <c r="B28" s="10"/>
      <c r="C28" s="10"/>
      <c r="D28" s="10"/>
      <c r="E28" s="10"/>
      <c r="F28" s="10"/>
      <c r="G28" s="10"/>
      <c r="H28" s="10"/>
    </row>
    <row r="29" spans="1:8">
      <c r="A29" s="3" t="s">
        <v>130</v>
      </c>
      <c r="B29" s="10">
        <v>10637582.076220002</v>
      </c>
      <c r="C29" s="10">
        <v>8992997.9230400007</v>
      </c>
      <c r="D29" s="10">
        <v>19630579.999260001</v>
      </c>
      <c r="E29" s="10">
        <v>8201404.2771200016</v>
      </c>
      <c r="F29" s="10">
        <v>27831984.276380002</v>
      </c>
      <c r="G29" s="10">
        <v>12218868.54314</v>
      </c>
      <c r="H29" s="10">
        <v>40050852.819519997</v>
      </c>
    </row>
    <row r="30" spans="1:8">
      <c r="A30" s="9" t="s">
        <v>131</v>
      </c>
      <c r="B30" s="10">
        <v>5168885.2904099999</v>
      </c>
      <c r="C30" s="10">
        <v>3728366.85249</v>
      </c>
      <c r="D30" s="10">
        <v>8897252.1428999994</v>
      </c>
      <c r="E30" s="10">
        <v>3401505.27458</v>
      </c>
      <c r="F30" s="10">
        <v>12298757.417479999</v>
      </c>
      <c r="G30" s="10">
        <v>4669052.8719899999</v>
      </c>
      <c r="H30" s="10">
        <v>16967810.289469998</v>
      </c>
    </row>
    <row r="31" spans="1:8">
      <c r="A31" s="9" t="s">
        <v>132</v>
      </c>
      <c r="B31" s="10">
        <v>2510329.4772589998</v>
      </c>
      <c r="C31" s="10">
        <v>1979664.89346582</v>
      </c>
      <c r="D31" s="10">
        <v>4489994.3707248196</v>
      </c>
      <c r="E31" s="10">
        <v>1710908.92344</v>
      </c>
      <c r="F31" s="10">
        <v>6200903.2941648196</v>
      </c>
      <c r="G31" s="10">
        <v>2250618.0336500001</v>
      </c>
      <c r="H31" s="10">
        <v>8451521.3278148193</v>
      </c>
    </row>
    <row r="32" spans="1:8">
      <c r="A32" s="8" t="s">
        <v>133</v>
      </c>
      <c r="B32" s="10">
        <v>7679214.7676689997</v>
      </c>
      <c r="C32" s="10">
        <v>5708031.7459558202</v>
      </c>
      <c r="D32" s="10">
        <v>13387246.513624819</v>
      </c>
      <c r="E32" s="10">
        <v>5112414.19802</v>
      </c>
      <c r="F32" s="10">
        <v>18499660.711644821</v>
      </c>
      <c r="G32" s="10">
        <v>6919670.9056400005</v>
      </c>
      <c r="H32" s="10">
        <v>25419331.617284819</v>
      </c>
    </row>
    <row r="33" spans="1:8">
      <c r="A33" s="8" t="s">
        <v>134</v>
      </c>
      <c r="B33" s="10">
        <v>2204.6368699999998</v>
      </c>
      <c r="C33" s="10">
        <v>2543.5160599999999</v>
      </c>
      <c r="D33" s="10">
        <v>4748.1529300000002</v>
      </c>
      <c r="E33" s="10">
        <v>2409.2711300000001</v>
      </c>
      <c r="F33" s="10">
        <v>7157.4240600000003</v>
      </c>
      <c r="G33" s="10">
        <v>1759.7307900000001</v>
      </c>
      <c r="H33" s="10">
        <v>8917.1548500000008</v>
      </c>
    </row>
    <row r="34" spans="1:8">
      <c r="A34" s="6" t="s">
        <v>135</v>
      </c>
      <c r="B34" s="10">
        <v>7681419.4045389993</v>
      </c>
      <c r="C34" s="10">
        <v>5710575.2620158205</v>
      </c>
      <c r="D34" s="10">
        <v>13391994.66655482</v>
      </c>
      <c r="E34" s="10">
        <v>5114823.4691500003</v>
      </c>
      <c r="F34" s="10">
        <v>18506818.135704819</v>
      </c>
      <c r="G34" s="10">
        <v>6921430.6364300009</v>
      </c>
      <c r="H34" s="10">
        <v>25428248.772134818</v>
      </c>
    </row>
    <row r="35" spans="1:8">
      <c r="A35" s="6" t="s">
        <v>136</v>
      </c>
      <c r="B35" s="10">
        <v>13286.5</v>
      </c>
      <c r="C35" s="10">
        <v>18194.3</v>
      </c>
      <c r="D35" s="10">
        <v>31480.799999999999</v>
      </c>
      <c r="E35" s="10">
        <v>0</v>
      </c>
      <c r="F35" s="10">
        <v>31480.799999999999</v>
      </c>
      <c r="G35" s="10">
        <v>41315.5</v>
      </c>
      <c r="H35" s="10">
        <v>72796.3</v>
      </c>
    </row>
    <row r="36" spans="1:8">
      <c r="A36" s="6" t="s">
        <v>137</v>
      </c>
      <c r="B36" s="10"/>
      <c r="C36" s="10"/>
      <c r="D36" s="10"/>
      <c r="E36" s="10"/>
      <c r="F36" s="10"/>
      <c r="G36" s="10"/>
      <c r="H36" s="10"/>
    </row>
    <row r="37" spans="1:8">
      <c r="A37" s="6" t="s">
        <v>138</v>
      </c>
      <c r="B37" s="10"/>
      <c r="C37" s="10"/>
      <c r="D37" s="10"/>
      <c r="E37" s="10"/>
      <c r="F37" s="10"/>
      <c r="G37" s="10"/>
      <c r="H37" s="10"/>
    </row>
    <row r="38" spans="1:8">
      <c r="A38" s="6" t="s">
        <v>139</v>
      </c>
      <c r="B38" s="10">
        <v>9.5</v>
      </c>
      <c r="C38" s="10">
        <v>8.1999999999999993</v>
      </c>
      <c r="D38" s="10">
        <v>17.7</v>
      </c>
      <c r="E38" s="10">
        <v>7.9</v>
      </c>
      <c r="F38" s="10">
        <v>25.6</v>
      </c>
      <c r="G38" s="10">
        <v>5381.1</v>
      </c>
      <c r="H38" s="10">
        <v>5406.7000000000007</v>
      </c>
    </row>
    <row r="39" spans="1:8">
      <c r="A39" s="6" t="s">
        <v>140</v>
      </c>
      <c r="B39" s="10">
        <v>42.252220000000001</v>
      </c>
      <c r="C39" s="10">
        <v>130.71867</v>
      </c>
      <c r="D39" s="10">
        <v>172.97089</v>
      </c>
      <c r="E39" s="10">
        <v>120.21843</v>
      </c>
      <c r="F39" s="10">
        <v>293.18932000000001</v>
      </c>
      <c r="G39" s="10">
        <v>503.78482000000002</v>
      </c>
      <c r="H39" s="10">
        <v>796.97414000000003</v>
      </c>
    </row>
    <row r="40" spans="1:8">
      <c r="A40" s="6" t="s">
        <v>141</v>
      </c>
      <c r="B40" s="10"/>
      <c r="C40" s="10"/>
      <c r="D40" s="10"/>
      <c r="E40" s="10"/>
      <c r="F40" s="10"/>
      <c r="G40" s="10"/>
      <c r="H40" s="10"/>
    </row>
    <row r="41" spans="1:8">
      <c r="A41" s="6" t="s">
        <v>142</v>
      </c>
      <c r="B41" s="10">
        <v>1636.2247400000001</v>
      </c>
      <c r="C41" s="10">
        <v>1696.79333</v>
      </c>
      <c r="D41" s="10">
        <v>3333.0180700000001</v>
      </c>
      <c r="E41" s="10">
        <v>40.465000000000003</v>
      </c>
      <c r="F41" s="10">
        <v>3373.4830700000002</v>
      </c>
      <c r="G41" s="10">
        <v>8672.0470800000003</v>
      </c>
      <c r="H41" s="10">
        <v>12045.530150000001</v>
      </c>
    </row>
    <row r="42" spans="1:8">
      <c r="A42" s="6" t="s">
        <v>143</v>
      </c>
      <c r="B42" s="10"/>
      <c r="C42" s="10"/>
      <c r="D42" s="10"/>
      <c r="E42" s="10"/>
      <c r="F42" s="10"/>
      <c r="G42" s="10"/>
      <c r="H42" s="10"/>
    </row>
    <row r="43" spans="1:8">
      <c r="A43" s="8" t="s">
        <v>144</v>
      </c>
      <c r="B43" s="10">
        <v>7410.2388499999997</v>
      </c>
      <c r="C43" s="10">
        <v>10224.06777</v>
      </c>
      <c r="D43" s="10">
        <v>17634.306619999999</v>
      </c>
      <c r="E43" s="10">
        <v>5045.7963600000003</v>
      </c>
      <c r="F43" s="10">
        <v>22680.10298</v>
      </c>
      <c r="G43" s="10">
        <v>6372.9468212700003</v>
      </c>
      <c r="H43" s="10">
        <v>29053.049801270001</v>
      </c>
    </row>
    <row r="44" spans="1:8">
      <c r="A44" s="8" t="s">
        <v>145</v>
      </c>
      <c r="B44" s="10">
        <v>2841013.2216599998</v>
      </c>
      <c r="C44" s="10">
        <v>2925795.6</v>
      </c>
      <c r="D44" s="10">
        <v>5766808.8216599999</v>
      </c>
      <c r="E44" s="10">
        <v>2443129.9</v>
      </c>
      <c r="F44" s="10">
        <v>8209938.7216599993</v>
      </c>
      <c r="G44" s="10">
        <v>3096800.7</v>
      </c>
      <c r="H44" s="10">
        <v>11306739.421659999</v>
      </c>
    </row>
    <row r="45" spans="1:8">
      <c r="A45" s="8" t="s">
        <v>146</v>
      </c>
      <c r="B45" s="10">
        <v>8131.2052700000004</v>
      </c>
      <c r="C45" s="10">
        <v>6968.6</v>
      </c>
      <c r="D45" s="10">
        <v>15099.805270000001</v>
      </c>
      <c r="E45" s="10">
        <v>5440.94</v>
      </c>
      <c r="F45" s="10">
        <v>20540.745269999999</v>
      </c>
      <c r="G45" s="10">
        <v>4160.1853499999997</v>
      </c>
      <c r="H45" s="10">
        <v>24700.930619999999</v>
      </c>
    </row>
    <row r="46" spans="1:8">
      <c r="A46" s="8" t="s">
        <v>147</v>
      </c>
      <c r="B46" s="10">
        <v>35.4</v>
      </c>
      <c r="C46" s="10">
        <v>35.4</v>
      </c>
      <c r="D46" s="10">
        <v>70.8</v>
      </c>
      <c r="E46" s="10">
        <v>35.4</v>
      </c>
      <c r="F46" s="10">
        <v>106.19999999999999</v>
      </c>
      <c r="G46" s="10">
        <v>35.4</v>
      </c>
      <c r="H46" s="10">
        <v>141.6</v>
      </c>
    </row>
    <row r="47" spans="1:8">
      <c r="A47" s="6" t="s">
        <v>148</v>
      </c>
      <c r="B47" s="10">
        <v>2856590.0657799994</v>
      </c>
      <c r="C47" s="10">
        <v>2943023.6677700002</v>
      </c>
      <c r="D47" s="10">
        <v>5799613.73355</v>
      </c>
      <c r="E47" s="10">
        <v>2453652.0363599998</v>
      </c>
      <c r="F47" s="10">
        <v>8253265.7699099993</v>
      </c>
      <c r="G47" s="10">
        <v>3107369.2321712701</v>
      </c>
      <c r="H47" s="10">
        <v>11360635.002081268</v>
      </c>
    </row>
    <row r="48" spans="1:8">
      <c r="A48" s="6" t="s">
        <v>149</v>
      </c>
      <c r="B48" s="10">
        <v>415.8</v>
      </c>
      <c r="C48" s="10">
        <v>482.8</v>
      </c>
      <c r="D48" s="10">
        <v>898.6</v>
      </c>
      <c r="E48" s="10">
        <v>378.4</v>
      </c>
      <c r="F48" s="10">
        <v>1277</v>
      </c>
      <c r="G48" s="10">
        <v>372</v>
      </c>
      <c r="H48" s="10">
        <v>1649</v>
      </c>
    </row>
    <row r="49" spans="1:8">
      <c r="A49" s="8" t="s">
        <v>150</v>
      </c>
      <c r="B49" s="10">
        <v>76546.7</v>
      </c>
      <c r="C49" s="10">
        <v>145118.39999999999</v>
      </c>
      <c r="D49" s="10">
        <v>221665.09999999998</v>
      </c>
      <c r="E49" s="10">
        <v>122285.6</v>
      </c>
      <c r="F49" s="10">
        <v>343950.69999999995</v>
      </c>
      <c r="G49" s="10">
        <v>142646.79999999999</v>
      </c>
      <c r="H49" s="10">
        <v>486597.49999999994</v>
      </c>
    </row>
    <row r="50" spans="1:8">
      <c r="A50" s="8" t="s">
        <v>151</v>
      </c>
      <c r="B50" s="10">
        <v>9982.4</v>
      </c>
      <c r="C50" s="10">
        <v>21520.6</v>
      </c>
      <c r="D50" s="10">
        <v>31503</v>
      </c>
      <c r="E50" s="10">
        <v>17776.400000000001</v>
      </c>
      <c r="F50" s="10">
        <v>49279.4</v>
      </c>
      <c r="G50" s="10">
        <v>21970.6</v>
      </c>
      <c r="H50" s="10">
        <v>71250</v>
      </c>
    </row>
    <row r="51" spans="1:8">
      <c r="A51" s="8" t="s">
        <v>152</v>
      </c>
      <c r="B51" s="10">
        <v>18760.7</v>
      </c>
      <c r="C51" s="10">
        <v>50880.3</v>
      </c>
      <c r="D51" s="10">
        <v>69641</v>
      </c>
      <c r="E51" s="10">
        <v>38071.9</v>
      </c>
      <c r="F51" s="10">
        <v>107712.9</v>
      </c>
      <c r="G51" s="10">
        <v>45366.3</v>
      </c>
      <c r="H51" s="10">
        <v>153079.20000000001</v>
      </c>
    </row>
    <row r="52" spans="1:8">
      <c r="A52" s="8" t="s">
        <v>153</v>
      </c>
      <c r="B52" s="10">
        <v>4266.7299999999996</v>
      </c>
      <c r="C52" s="10">
        <v>1167.2739999999999</v>
      </c>
      <c r="D52" s="10">
        <v>5434.003999999999</v>
      </c>
      <c r="E52" s="10">
        <v>2498.027</v>
      </c>
      <c r="F52" s="10">
        <v>7932.030999999999</v>
      </c>
      <c r="G52" s="10">
        <v>12062.65</v>
      </c>
      <c r="H52" s="10">
        <v>19994.680999999997</v>
      </c>
    </row>
    <row r="53" spans="1:8">
      <c r="A53" s="8" t="s">
        <v>154</v>
      </c>
      <c r="B53" s="10"/>
      <c r="C53" s="10"/>
      <c r="D53" s="10"/>
      <c r="E53" s="10"/>
      <c r="F53" s="10"/>
      <c r="G53" s="10"/>
      <c r="H53" s="10"/>
    </row>
    <row r="54" spans="1:8">
      <c r="A54" s="6" t="s">
        <v>155</v>
      </c>
      <c r="B54" s="10">
        <v>109556.52999999998</v>
      </c>
      <c r="C54" s="10">
        <v>218686.57399999999</v>
      </c>
      <c r="D54" s="10">
        <v>328243.10399999999</v>
      </c>
      <c r="E54" s="10">
        <v>180631.927</v>
      </c>
      <c r="F54" s="10">
        <v>508875.03100000002</v>
      </c>
      <c r="G54" s="10">
        <v>222046.35</v>
      </c>
      <c r="H54" s="10">
        <v>730921.38099999994</v>
      </c>
    </row>
    <row r="55" spans="1:8">
      <c r="A55" s="8" t="s">
        <v>156</v>
      </c>
      <c r="B55" s="10">
        <v>19197.187620000001</v>
      </c>
      <c r="C55" s="10">
        <v>14635.0663</v>
      </c>
      <c r="D55" s="10">
        <v>33832.253920000003</v>
      </c>
      <c r="E55" s="10">
        <v>8831.7878199999996</v>
      </c>
      <c r="F55" s="10">
        <v>42664.041740000001</v>
      </c>
      <c r="G55" s="10">
        <v>49304.132189999997</v>
      </c>
      <c r="H55" s="10">
        <v>91968.17392999999</v>
      </c>
    </row>
    <row r="56" spans="1:8">
      <c r="A56" s="8" t="s">
        <v>157</v>
      </c>
      <c r="B56" s="10">
        <v>17468.7</v>
      </c>
      <c r="C56" s="10">
        <v>17270</v>
      </c>
      <c r="D56" s="10">
        <v>34738.699999999997</v>
      </c>
      <c r="E56" s="10">
        <v>18226.2</v>
      </c>
      <c r="F56" s="10">
        <v>52964.899999999994</v>
      </c>
      <c r="G56" s="10">
        <v>18356.099999999999</v>
      </c>
      <c r="H56" s="10">
        <v>71321</v>
      </c>
    </row>
    <row r="57" spans="1:8">
      <c r="A57" s="8" t="s">
        <v>158</v>
      </c>
      <c r="B57" s="10"/>
      <c r="C57" s="10"/>
      <c r="D57" s="10"/>
      <c r="E57" s="10"/>
      <c r="F57" s="10"/>
      <c r="G57" s="10"/>
      <c r="H57" s="10"/>
    </row>
    <row r="58" spans="1:8">
      <c r="A58" s="8" t="s">
        <v>159</v>
      </c>
      <c r="B58" s="10"/>
      <c r="C58" s="10"/>
      <c r="D58" s="10"/>
      <c r="E58" s="10"/>
      <c r="F58" s="10"/>
      <c r="G58" s="10"/>
      <c r="H58" s="10"/>
    </row>
    <row r="59" spans="1:8">
      <c r="A59" s="8" t="s">
        <v>160</v>
      </c>
      <c r="B59" s="10"/>
      <c r="C59" s="10"/>
      <c r="D59" s="10"/>
      <c r="E59" s="10"/>
      <c r="F59" s="10"/>
      <c r="G59" s="10"/>
      <c r="H59" s="10"/>
    </row>
    <row r="60" spans="1:8">
      <c r="A60" s="8" t="s">
        <v>161</v>
      </c>
      <c r="B60" s="10">
        <v>32271.55373</v>
      </c>
      <c r="C60" s="10">
        <v>80041.749119999993</v>
      </c>
      <c r="D60" s="10">
        <v>112313.30284999999</v>
      </c>
      <c r="E60" s="10">
        <v>33122.495419999999</v>
      </c>
      <c r="F60" s="10">
        <v>145435.79827</v>
      </c>
      <c r="G60" s="10">
        <v>33122.495419999999</v>
      </c>
      <c r="H60" s="10">
        <v>178558.29368999999</v>
      </c>
    </row>
    <row r="61" spans="1:8">
      <c r="A61" s="8" t="s">
        <v>162</v>
      </c>
      <c r="B61" s="10">
        <v>11.6</v>
      </c>
      <c r="C61" s="10">
        <v>274.33999999999997</v>
      </c>
      <c r="D61" s="10">
        <v>285.94</v>
      </c>
      <c r="E61" s="10">
        <v>876.77499999999998</v>
      </c>
      <c r="F61" s="10">
        <v>1162.7149999999999</v>
      </c>
      <c r="G61" s="10">
        <v>271.85000000000002</v>
      </c>
      <c r="H61" s="10">
        <v>1434.5650000000001</v>
      </c>
    </row>
    <row r="62" spans="1:8">
      <c r="A62" s="8" t="s">
        <v>163</v>
      </c>
      <c r="B62" s="10"/>
      <c r="C62" s="10"/>
      <c r="D62" s="10"/>
      <c r="E62" s="10"/>
      <c r="F62" s="10"/>
      <c r="G62" s="10"/>
      <c r="H62" s="10"/>
    </row>
    <row r="63" spans="1:8">
      <c r="A63" s="8" t="s">
        <v>164</v>
      </c>
      <c r="B63" s="10">
        <v>800</v>
      </c>
      <c r="C63" s="10">
        <v>15200</v>
      </c>
      <c r="D63" s="10">
        <v>16000</v>
      </c>
      <c r="E63" s="10">
        <v>39600</v>
      </c>
      <c r="F63" s="10">
        <v>55600</v>
      </c>
      <c r="G63" s="10">
        <v>0</v>
      </c>
      <c r="H63" s="10">
        <v>55600</v>
      </c>
    </row>
    <row r="64" spans="1:8">
      <c r="A64" s="8" t="s">
        <v>165</v>
      </c>
      <c r="B64" s="10">
        <v>588.5</v>
      </c>
      <c r="C64" s="10">
        <v>588.5</v>
      </c>
      <c r="D64" s="10">
        <v>1177</v>
      </c>
      <c r="E64" s="10">
        <v>0</v>
      </c>
      <c r="F64" s="10">
        <v>1177</v>
      </c>
      <c r="G64" s="10">
        <v>0</v>
      </c>
      <c r="H64" s="10">
        <v>1177</v>
      </c>
    </row>
    <row r="65" spans="1:8">
      <c r="A65" s="8" t="s">
        <v>166</v>
      </c>
      <c r="B65" s="10">
        <v>110.39190000000001</v>
      </c>
      <c r="C65" s="10">
        <v>217.27033</v>
      </c>
      <c r="D65" s="10">
        <v>327.66223000000002</v>
      </c>
      <c r="E65" s="10">
        <v>316.02480000000003</v>
      </c>
      <c r="F65" s="10">
        <v>643.68703000000005</v>
      </c>
      <c r="G65" s="10">
        <v>450.64499000000001</v>
      </c>
      <c r="H65" s="10">
        <v>1094.3320200000001</v>
      </c>
    </row>
    <row r="66" spans="1:8">
      <c r="A66" s="8" t="s">
        <v>167</v>
      </c>
      <c r="B66" s="10">
        <v>1514.71867</v>
      </c>
      <c r="C66" s="10">
        <v>1296.16939</v>
      </c>
      <c r="D66" s="10">
        <v>2810.8880600000002</v>
      </c>
      <c r="E66" s="10">
        <v>392.13459</v>
      </c>
      <c r="F66" s="10">
        <v>3203.0226500000003</v>
      </c>
      <c r="G66" s="10">
        <v>1459.2102</v>
      </c>
      <c r="H66" s="10">
        <v>4662.2328500000003</v>
      </c>
    </row>
    <row r="67" spans="1:8">
      <c r="A67" s="8" t="s">
        <v>168</v>
      </c>
      <c r="B67" s="10">
        <v>500.53399999999999</v>
      </c>
      <c r="C67" s="10">
        <v>334.30700000000002</v>
      </c>
      <c r="D67" s="10">
        <v>834.84100000000001</v>
      </c>
      <c r="E67" s="10">
        <v>463.245</v>
      </c>
      <c r="F67" s="10">
        <v>1298.086</v>
      </c>
      <c r="G67" s="10">
        <v>373.21899999999999</v>
      </c>
      <c r="H67" s="10">
        <v>1671.3050000000001</v>
      </c>
    </row>
    <row r="68" spans="1:8">
      <c r="A68" s="8" t="s">
        <v>169</v>
      </c>
      <c r="B68" s="10"/>
      <c r="C68" s="10"/>
      <c r="D68" s="10"/>
      <c r="E68" s="10"/>
      <c r="F68" s="10"/>
      <c r="G68" s="10"/>
      <c r="H68" s="10"/>
    </row>
    <row r="69" spans="1:8">
      <c r="A69" s="8" t="s">
        <v>170</v>
      </c>
      <c r="B69" s="10"/>
      <c r="C69" s="10"/>
      <c r="D69" s="10"/>
      <c r="E69" s="10"/>
      <c r="F69" s="10"/>
      <c r="G69" s="10"/>
      <c r="H69" s="10"/>
    </row>
    <row r="70" spans="1:8">
      <c r="A70" s="8" t="s">
        <v>171</v>
      </c>
      <c r="B70" s="10">
        <v>363.27616999999998</v>
      </c>
      <c r="C70" s="10">
        <v>794.26971000000003</v>
      </c>
      <c r="D70" s="10">
        <v>1157.5458800000001</v>
      </c>
      <c r="E70" s="10">
        <v>476.95693999999997</v>
      </c>
      <c r="F70" s="10">
        <v>1634.5028200000002</v>
      </c>
      <c r="G70" s="10">
        <v>849.16282000000001</v>
      </c>
      <c r="H70" s="10">
        <v>2483.6656400000002</v>
      </c>
    </row>
    <row r="71" spans="1:8">
      <c r="A71" s="8" t="s">
        <v>172</v>
      </c>
      <c r="B71" s="10">
        <v>0</v>
      </c>
      <c r="C71" s="10">
        <v>546.9</v>
      </c>
      <c r="D71" s="10">
        <v>546.9</v>
      </c>
      <c r="E71" s="10">
        <v>1753.8</v>
      </c>
      <c r="F71" s="10">
        <v>2300.6999999999998</v>
      </c>
      <c r="G71" s="10"/>
      <c r="H71" s="10">
        <v>2300.6999999999998</v>
      </c>
    </row>
    <row r="72" spans="1:8">
      <c r="A72" s="8" t="s">
        <v>173</v>
      </c>
      <c r="B72" s="10">
        <v>0</v>
      </c>
      <c r="C72" s="10"/>
      <c r="D72" s="10">
        <v>0</v>
      </c>
      <c r="E72" s="10"/>
      <c r="F72" s="10">
        <v>0</v>
      </c>
      <c r="G72" s="10"/>
      <c r="H72" s="10">
        <v>0</v>
      </c>
    </row>
    <row r="73" spans="1:8">
      <c r="A73" s="8" t="s">
        <v>174</v>
      </c>
      <c r="B73" s="10">
        <v>1852.7919300000001</v>
      </c>
      <c r="C73" s="10">
        <v>673.6</v>
      </c>
      <c r="D73" s="10">
        <v>2526.3919300000002</v>
      </c>
      <c r="E73" s="10">
        <v>1322</v>
      </c>
      <c r="F73" s="10">
        <v>3848.3919300000002</v>
      </c>
      <c r="G73" s="10">
        <v>1900.3</v>
      </c>
      <c r="H73" s="10">
        <v>5748.69193</v>
      </c>
    </row>
    <row r="74" spans="1:8">
      <c r="A74" s="8" t="s">
        <v>175</v>
      </c>
      <c r="B74" s="10"/>
      <c r="C74" s="10"/>
      <c r="D74" s="10"/>
      <c r="E74" s="10"/>
      <c r="F74" s="10"/>
      <c r="G74" s="10"/>
      <c r="H74" s="10"/>
    </row>
    <row r="75" spans="1:8">
      <c r="A75" s="8" t="s">
        <v>176</v>
      </c>
      <c r="B75" s="10"/>
      <c r="C75" s="10"/>
      <c r="D75" s="10"/>
      <c r="E75" s="10"/>
      <c r="F75" s="10"/>
      <c r="G75" s="10"/>
      <c r="H75" s="10"/>
    </row>
    <row r="76" spans="1:8">
      <c r="A76" s="8" t="s">
        <v>177</v>
      </c>
      <c r="B76" s="10">
        <v>95101.471149999998</v>
      </c>
      <c r="C76" s="10">
        <v>60091.43</v>
      </c>
      <c r="D76" s="10">
        <v>155192.90114999999</v>
      </c>
      <c r="E76" s="10">
        <v>100197.84</v>
      </c>
      <c r="F76" s="10">
        <v>255390.74114999999</v>
      </c>
      <c r="G76" s="10">
        <v>97813.001220000006</v>
      </c>
      <c r="H76" s="10">
        <v>353203.74236999999</v>
      </c>
    </row>
    <row r="77" spans="1:8">
      <c r="A77" s="6" t="s">
        <v>178</v>
      </c>
      <c r="B77" s="10">
        <v>169780.72517000002</v>
      </c>
      <c r="C77" s="10">
        <v>191963.60184999998</v>
      </c>
      <c r="D77" s="10">
        <v>361744.32701999997</v>
      </c>
      <c r="E77" s="10">
        <v>205579.25956999999</v>
      </c>
      <c r="F77" s="10">
        <v>567323.58658999996</v>
      </c>
      <c r="G77" s="10">
        <v>203900.11584000001</v>
      </c>
      <c r="H77" s="10">
        <v>771223.70242999995</v>
      </c>
    </row>
    <row r="78" spans="1:8">
      <c r="A78" s="9" t="s">
        <v>179</v>
      </c>
      <c r="B78" s="10">
        <v>126664.1</v>
      </c>
      <c r="C78" s="10">
        <v>71772.7</v>
      </c>
      <c r="D78" s="10">
        <v>198436.8</v>
      </c>
      <c r="E78" s="10">
        <v>22447.4</v>
      </c>
      <c r="F78" s="10">
        <v>220884.19999999998</v>
      </c>
      <c r="G78" s="10">
        <v>93571.8</v>
      </c>
      <c r="H78" s="10">
        <v>314456</v>
      </c>
    </row>
    <row r="79" spans="1:8">
      <c r="A79" s="9" t="s">
        <v>180</v>
      </c>
      <c r="B79" s="10">
        <v>24485</v>
      </c>
      <c r="C79" s="10">
        <v>66610.399999999994</v>
      </c>
      <c r="D79" s="10">
        <v>91095.4</v>
      </c>
      <c r="E79" s="10">
        <v>0</v>
      </c>
      <c r="F79" s="10">
        <v>91095.4</v>
      </c>
      <c r="G79" s="10">
        <v>40562.6</v>
      </c>
      <c r="H79" s="10">
        <v>131658</v>
      </c>
    </row>
    <row r="80" spans="1:8">
      <c r="A80" s="9" t="s">
        <v>181</v>
      </c>
      <c r="B80" s="10"/>
      <c r="C80" s="10"/>
      <c r="D80" s="10"/>
      <c r="E80" s="10"/>
      <c r="F80" s="10"/>
      <c r="G80" s="10"/>
      <c r="H80" s="10"/>
    </row>
    <row r="81" spans="1:8">
      <c r="A81" s="9" t="s">
        <v>182</v>
      </c>
      <c r="B81" s="10">
        <v>110.5</v>
      </c>
      <c r="C81" s="10">
        <v>185</v>
      </c>
      <c r="D81" s="10">
        <v>295.5</v>
      </c>
      <c r="E81" s="10">
        <v>145.4</v>
      </c>
      <c r="F81" s="10">
        <v>440.9</v>
      </c>
      <c r="G81" s="10">
        <v>148.80000000000001</v>
      </c>
      <c r="H81" s="10">
        <v>589.70000000000005</v>
      </c>
    </row>
    <row r="82" spans="1:8">
      <c r="A82" s="9" t="s">
        <v>183</v>
      </c>
      <c r="B82" s="10">
        <v>176</v>
      </c>
      <c r="C82" s="10">
        <v>137.9</v>
      </c>
      <c r="D82" s="10">
        <v>313.89999999999998</v>
      </c>
      <c r="E82" s="10">
        <v>141</v>
      </c>
      <c r="F82" s="10">
        <v>454.9</v>
      </c>
      <c r="G82" s="10">
        <v>450.9</v>
      </c>
      <c r="H82" s="10">
        <v>905.8</v>
      </c>
    </row>
    <row r="83" spans="1:8">
      <c r="A83" s="9" t="s">
        <v>184</v>
      </c>
      <c r="B83" s="10">
        <v>463.9</v>
      </c>
      <c r="C83" s="10">
        <v>517</v>
      </c>
      <c r="D83" s="10">
        <v>980.9</v>
      </c>
      <c r="E83" s="10">
        <v>508.6</v>
      </c>
      <c r="F83" s="10">
        <v>1489.5</v>
      </c>
      <c r="G83" s="10">
        <v>503.3</v>
      </c>
      <c r="H83" s="10">
        <v>1992.8</v>
      </c>
    </row>
    <row r="84" spans="1:8">
      <c r="A84" s="9" t="s">
        <v>185</v>
      </c>
      <c r="B84" s="10"/>
      <c r="C84" s="10"/>
      <c r="D84" s="10"/>
      <c r="E84" s="10"/>
      <c r="F84" s="10"/>
      <c r="G84" s="10"/>
      <c r="H84" s="10"/>
    </row>
    <row r="85" spans="1:8">
      <c r="A85" s="8" t="s">
        <v>186</v>
      </c>
      <c r="B85" s="10">
        <v>151899.5</v>
      </c>
      <c r="C85" s="10">
        <v>139222.99999999997</v>
      </c>
      <c r="D85" s="10">
        <v>291122.5</v>
      </c>
      <c r="E85" s="10">
        <v>23242.400000000001</v>
      </c>
      <c r="F85" s="10">
        <v>314364.90000000002</v>
      </c>
      <c r="G85" s="10">
        <v>135237.39999999997</v>
      </c>
      <c r="H85" s="10">
        <v>449602.3</v>
      </c>
    </row>
    <row r="86" spans="1:8">
      <c r="A86" s="8" t="s">
        <v>187</v>
      </c>
      <c r="B86" s="10"/>
      <c r="C86" s="10"/>
      <c r="D86" s="10"/>
      <c r="E86" s="10"/>
      <c r="F86" s="10"/>
      <c r="G86" s="10"/>
      <c r="H86" s="10"/>
    </row>
    <row r="87" spans="1:8">
      <c r="A87" s="9" t="s">
        <v>188</v>
      </c>
      <c r="B87" s="10"/>
      <c r="C87" s="10"/>
      <c r="D87" s="10"/>
      <c r="E87" s="10"/>
      <c r="F87" s="10"/>
      <c r="G87" s="10"/>
      <c r="H87" s="10"/>
    </row>
    <row r="88" spans="1:8">
      <c r="A88" s="9" t="s">
        <v>189</v>
      </c>
      <c r="B88" s="10"/>
      <c r="C88" s="10"/>
      <c r="D88" s="10"/>
      <c r="E88" s="10"/>
      <c r="F88" s="10"/>
      <c r="G88" s="10"/>
      <c r="H88" s="10"/>
    </row>
    <row r="89" spans="1:8">
      <c r="A89" s="8" t="s">
        <v>190</v>
      </c>
      <c r="B89" s="10"/>
      <c r="C89" s="10"/>
      <c r="D89" s="10"/>
      <c r="E89" s="10"/>
      <c r="F89" s="10"/>
      <c r="G89" s="10"/>
      <c r="H89" s="10"/>
    </row>
    <row r="90" spans="1:8">
      <c r="A90" s="6" t="s">
        <v>191</v>
      </c>
      <c r="B90" s="10">
        <v>151899.5</v>
      </c>
      <c r="C90" s="10">
        <v>139222.99999999997</v>
      </c>
      <c r="D90" s="10">
        <v>291122.5</v>
      </c>
      <c r="E90" s="10">
        <v>23242.400000000001</v>
      </c>
      <c r="F90" s="10">
        <v>314364.90000000002</v>
      </c>
      <c r="G90" s="10">
        <v>135237.39999999997</v>
      </c>
      <c r="H90" s="10">
        <v>449602.3</v>
      </c>
    </row>
    <row r="91" spans="1:8">
      <c r="A91" s="8" t="s">
        <v>192</v>
      </c>
      <c r="B91" s="10"/>
      <c r="C91" s="10"/>
      <c r="D91" s="10"/>
      <c r="E91" s="10"/>
      <c r="F91" s="10"/>
      <c r="G91" s="10"/>
      <c r="H91" s="10"/>
    </row>
    <row r="92" spans="1:8">
      <c r="A92" s="8" t="s">
        <v>193</v>
      </c>
      <c r="B92" s="10"/>
      <c r="C92" s="10"/>
      <c r="D92" s="10"/>
      <c r="E92" s="10"/>
      <c r="F92" s="10"/>
      <c r="G92" s="10"/>
      <c r="H92" s="10"/>
    </row>
    <row r="93" spans="1:8">
      <c r="A93" s="8" t="s">
        <v>194</v>
      </c>
      <c r="B93" s="10"/>
      <c r="C93" s="10"/>
      <c r="D93" s="10"/>
      <c r="E93" s="10"/>
      <c r="F93" s="10"/>
      <c r="G93" s="10"/>
      <c r="H93" s="10"/>
    </row>
    <row r="94" spans="1:8">
      <c r="A94" s="8" t="s">
        <v>195</v>
      </c>
      <c r="B94" s="10">
        <v>6154.8</v>
      </c>
      <c r="C94" s="10">
        <v>4954</v>
      </c>
      <c r="D94" s="10">
        <v>11108.8</v>
      </c>
      <c r="E94" s="10">
        <v>205.1</v>
      </c>
      <c r="F94" s="10">
        <v>11313.9</v>
      </c>
      <c r="G94" s="10">
        <v>12604.3</v>
      </c>
      <c r="H94" s="10">
        <v>23918.199999999997</v>
      </c>
    </row>
    <row r="95" spans="1:8">
      <c r="A95" s="8" t="s">
        <v>196</v>
      </c>
      <c r="B95" s="10"/>
      <c r="C95" s="10"/>
      <c r="D95" s="10"/>
      <c r="E95" s="10"/>
      <c r="F95" s="10"/>
      <c r="G95" s="10"/>
      <c r="H95" s="10"/>
    </row>
    <row r="96" spans="1:8">
      <c r="A96" s="8" t="s">
        <v>197</v>
      </c>
      <c r="B96" s="10">
        <v>375.77503999999999</v>
      </c>
      <c r="C96" s="10">
        <v>306.8</v>
      </c>
      <c r="D96" s="10">
        <v>682.57503999999994</v>
      </c>
      <c r="E96" s="10">
        <v>289.7</v>
      </c>
      <c r="F96" s="10">
        <v>972.27503999999999</v>
      </c>
      <c r="G96" s="10">
        <v>308.8</v>
      </c>
      <c r="H96" s="10">
        <v>1281.0750399999999</v>
      </c>
    </row>
    <row r="97" spans="1:8">
      <c r="A97" s="8" t="s">
        <v>198</v>
      </c>
      <c r="B97" s="10"/>
      <c r="C97" s="10"/>
      <c r="D97" s="10"/>
      <c r="E97" s="10"/>
      <c r="F97" s="10"/>
      <c r="G97" s="10"/>
      <c r="H97" s="10"/>
    </row>
    <row r="98" spans="1:8">
      <c r="A98" s="8" t="s">
        <v>199</v>
      </c>
      <c r="B98" s="10"/>
      <c r="C98" s="10"/>
      <c r="D98" s="10"/>
      <c r="E98" s="10"/>
      <c r="F98" s="10"/>
      <c r="G98" s="10"/>
      <c r="H98" s="10"/>
    </row>
    <row r="99" spans="1:8">
      <c r="A99" s="9" t="s">
        <v>200</v>
      </c>
      <c r="B99" s="10"/>
      <c r="C99" s="10"/>
      <c r="D99" s="10"/>
      <c r="E99" s="10"/>
      <c r="F99" s="10"/>
      <c r="G99" s="10"/>
      <c r="H99" s="10"/>
    </row>
    <row r="100" spans="1:8">
      <c r="A100" s="9" t="s">
        <v>201</v>
      </c>
      <c r="B100" s="10"/>
      <c r="C100" s="10"/>
      <c r="D100" s="10"/>
      <c r="E100" s="10"/>
      <c r="F100" s="10"/>
      <c r="G100" s="10"/>
      <c r="H100" s="10"/>
    </row>
    <row r="101" spans="1:8">
      <c r="A101" s="9" t="s">
        <v>202</v>
      </c>
      <c r="B101" s="10"/>
      <c r="C101" s="10"/>
      <c r="D101" s="10"/>
      <c r="E101" s="10"/>
      <c r="F101" s="10"/>
      <c r="G101" s="10"/>
      <c r="H101" s="10"/>
    </row>
    <row r="102" spans="1:8">
      <c r="A102" s="9" t="s">
        <v>203</v>
      </c>
      <c r="B102" s="10"/>
      <c r="C102" s="10"/>
      <c r="D102" s="10"/>
      <c r="E102" s="10"/>
      <c r="F102" s="10"/>
      <c r="G102" s="10"/>
      <c r="H102" s="10"/>
    </row>
    <row r="103" spans="1:8">
      <c r="A103" s="9" t="s">
        <v>204</v>
      </c>
      <c r="B103" s="10"/>
      <c r="C103" s="10"/>
      <c r="D103" s="10"/>
      <c r="E103" s="10"/>
      <c r="F103" s="10"/>
      <c r="G103" s="10"/>
      <c r="H103" s="10"/>
    </row>
    <row r="104" spans="1:8">
      <c r="A104" s="8" t="s">
        <v>205</v>
      </c>
      <c r="B104" s="10"/>
      <c r="C104" s="10"/>
      <c r="D104" s="10"/>
      <c r="E104" s="10"/>
      <c r="F104" s="10"/>
      <c r="G104" s="10"/>
      <c r="H104" s="10"/>
    </row>
    <row r="105" spans="1:8">
      <c r="A105" s="9" t="s">
        <v>206</v>
      </c>
      <c r="B105" s="10"/>
      <c r="C105" s="10"/>
      <c r="D105" s="10"/>
      <c r="E105" s="10"/>
      <c r="F105" s="10"/>
      <c r="G105" s="10"/>
      <c r="H105" s="10"/>
    </row>
    <row r="106" spans="1:8">
      <c r="A106" s="9" t="s">
        <v>207</v>
      </c>
      <c r="B106" s="10"/>
      <c r="C106" s="10"/>
      <c r="D106" s="10"/>
      <c r="E106" s="10"/>
      <c r="F106" s="10"/>
      <c r="G106" s="10"/>
      <c r="H106" s="10"/>
    </row>
    <row r="107" spans="1:8">
      <c r="A107" s="9" t="s">
        <v>208</v>
      </c>
      <c r="B107" s="10"/>
      <c r="C107" s="10"/>
      <c r="D107" s="10"/>
      <c r="E107" s="10"/>
      <c r="F107" s="10"/>
      <c r="G107" s="10"/>
      <c r="H107" s="10"/>
    </row>
    <row r="108" spans="1:8">
      <c r="A108" s="9" t="s">
        <v>209</v>
      </c>
      <c r="B108" s="10"/>
      <c r="C108" s="10"/>
      <c r="D108" s="10"/>
      <c r="E108" s="10"/>
      <c r="F108" s="10"/>
      <c r="G108" s="10"/>
      <c r="H108" s="10"/>
    </row>
    <row r="109" spans="1:8">
      <c r="A109" s="8" t="s">
        <v>210</v>
      </c>
      <c r="B109" s="10"/>
      <c r="C109" s="10"/>
      <c r="D109" s="10"/>
      <c r="E109" s="10"/>
      <c r="F109" s="10"/>
      <c r="G109" s="10"/>
      <c r="H109" s="10"/>
    </row>
    <row r="110" spans="1:8">
      <c r="A110" s="8" t="s">
        <v>211</v>
      </c>
      <c r="B110" s="10"/>
      <c r="C110" s="10"/>
      <c r="D110" s="10"/>
      <c r="E110" s="10"/>
      <c r="F110" s="10"/>
      <c r="G110" s="10"/>
      <c r="H110" s="10"/>
    </row>
    <row r="111" spans="1:8">
      <c r="A111" s="8" t="s">
        <v>212</v>
      </c>
      <c r="B111" s="10"/>
      <c r="C111" s="10"/>
      <c r="D111" s="10"/>
      <c r="E111" s="10"/>
      <c r="F111" s="10"/>
      <c r="G111" s="10"/>
      <c r="H111" s="10"/>
    </row>
    <row r="112" spans="1:8">
      <c r="A112" s="8" t="s">
        <v>213</v>
      </c>
      <c r="B112" s="10"/>
      <c r="C112" s="10"/>
      <c r="D112" s="10"/>
      <c r="E112" s="10"/>
      <c r="F112" s="10"/>
      <c r="G112" s="10"/>
      <c r="H112" s="10"/>
    </row>
    <row r="113" spans="1:8">
      <c r="A113" s="8" t="s">
        <v>214</v>
      </c>
      <c r="B113" s="10"/>
      <c r="C113" s="10"/>
      <c r="D113" s="10"/>
      <c r="E113" s="10"/>
      <c r="F113" s="10"/>
      <c r="G113" s="10"/>
      <c r="H113" s="10"/>
    </row>
    <row r="114" spans="1:8">
      <c r="A114" s="6" t="s">
        <v>215</v>
      </c>
      <c r="B114" s="10">
        <v>6530.5750399999997</v>
      </c>
      <c r="C114" s="10">
        <v>5260.8</v>
      </c>
      <c r="D114" s="10">
        <v>11791.375039999999</v>
      </c>
      <c r="E114" s="10">
        <v>494.79999999999995</v>
      </c>
      <c r="F114" s="10">
        <v>12286.17504</v>
      </c>
      <c r="G114" s="10">
        <v>12913.099999999999</v>
      </c>
      <c r="H114" s="10">
        <v>25199.275039999997</v>
      </c>
    </row>
    <row r="115" spans="1:8">
      <c r="A115" s="6" t="s">
        <v>216</v>
      </c>
      <c r="B115" s="10"/>
      <c r="C115" s="10"/>
      <c r="D115" s="10"/>
      <c r="E115" s="10"/>
      <c r="F115" s="10"/>
      <c r="G115" s="10"/>
      <c r="H115" s="10"/>
    </row>
    <row r="116" spans="1:8">
      <c r="A116" s="3" t="s">
        <v>217</v>
      </c>
      <c r="B116" s="10">
        <v>10991167.077488998</v>
      </c>
      <c r="C116" s="10">
        <v>9229245.7176358197</v>
      </c>
      <c r="D116" s="10">
        <v>20220412.795124818</v>
      </c>
      <c r="E116" s="10">
        <v>7978970.8755100006</v>
      </c>
      <c r="F116" s="10">
        <v>28199383.670634821</v>
      </c>
      <c r="G116" s="10">
        <v>10659141.266341269</v>
      </c>
      <c r="H116" s="10">
        <v>38858524.936976083</v>
      </c>
    </row>
    <row r="117" spans="1:8">
      <c r="A117" s="7" t="s">
        <v>218</v>
      </c>
      <c r="B117" s="10">
        <v>-353585.00126899593</v>
      </c>
      <c r="C117" s="10">
        <v>-236247.79459581897</v>
      </c>
      <c r="D117" s="10">
        <v>-589832.79586481676</v>
      </c>
      <c r="E117" s="10">
        <v>222433.40161000099</v>
      </c>
      <c r="F117" s="10">
        <v>-367399.39425481856</v>
      </c>
      <c r="G117" s="10">
        <v>1559727.2767987307</v>
      </c>
      <c r="H117" s="10">
        <v>1192327.882543914</v>
      </c>
    </row>
    <row r="118" spans="1:8">
      <c r="A118" s="6" t="s">
        <v>219</v>
      </c>
      <c r="B118" s="10"/>
      <c r="C118" s="10"/>
      <c r="D118" s="10"/>
      <c r="E118" s="10"/>
      <c r="F118" s="10"/>
      <c r="G118" s="10"/>
      <c r="H118" s="10"/>
    </row>
    <row r="119" spans="1:8">
      <c r="A119" s="6" t="s">
        <v>220</v>
      </c>
      <c r="B119" s="10"/>
      <c r="C119" s="10"/>
      <c r="D119" s="10"/>
      <c r="E119" s="10"/>
      <c r="F119" s="10"/>
      <c r="G119" s="10"/>
      <c r="H119" s="10"/>
    </row>
    <row r="120" spans="1:8">
      <c r="A120" s="8" t="s">
        <v>221</v>
      </c>
      <c r="B120" s="10"/>
      <c r="C120" s="10"/>
      <c r="D120" s="10"/>
      <c r="E120" s="10"/>
      <c r="F120" s="10"/>
      <c r="G120" s="10"/>
      <c r="H120" s="10"/>
    </row>
    <row r="121" spans="1:8">
      <c r="A121" s="8" t="s">
        <v>222</v>
      </c>
      <c r="B121" s="10"/>
      <c r="C121" s="10"/>
      <c r="D121" s="10"/>
      <c r="E121" s="10"/>
      <c r="F121" s="10"/>
      <c r="G121" s="10"/>
      <c r="H121" s="10"/>
    </row>
    <row r="122" spans="1:8">
      <c r="A122" s="6" t="s">
        <v>223</v>
      </c>
      <c r="B122" s="10"/>
      <c r="C122" s="10"/>
      <c r="D122" s="10"/>
      <c r="E122" s="10"/>
      <c r="F122" s="10"/>
      <c r="G122" s="10"/>
      <c r="H122" s="10"/>
    </row>
    <row r="123" spans="1:8">
      <c r="A123" s="8" t="s">
        <v>224</v>
      </c>
      <c r="B123" s="10"/>
      <c r="C123" s="10"/>
      <c r="D123" s="10"/>
      <c r="E123" s="10"/>
      <c r="F123" s="10"/>
      <c r="G123" s="10"/>
      <c r="H123" s="10"/>
    </row>
    <row r="124" spans="1:8">
      <c r="A124" s="8" t="s">
        <v>225</v>
      </c>
      <c r="B124" s="10"/>
      <c r="C124" s="10"/>
      <c r="D124" s="10"/>
      <c r="E124" s="10"/>
      <c r="F124" s="10"/>
      <c r="G124" s="10"/>
      <c r="H124" s="10"/>
    </row>
    <row r="125" spans="1:8">
      <c r="A125" s="6" t="s">
        <v>226</v>
      </c>
      <c r="B125" s="10"/>
      <c r="C125" s="10"/>
      <c r="D125" s="10"/>
      <c r="E125" s="10"/>
      <c r="F125" s="10"/>
      <c r="G125" s="10"/>
      <c r="H125" s="10"/>
    </row>
    <row r="126" spans="1:8">
      <c r="A126" s="8" t="s">
        <v>227</v>
      </c>
      <c r="B126" s="10"/>
      <c r="C126" s="10"/>
      <c r="D126" s="10"/>
      <c r="E126" s="10"/>
      <c r="F126" s="10"/>
      <c r="G126" s="10"/>
      <c r="H126" s="10"/>
    </row>
    <row r="127" spans="1:8">
      <c r="A127" s="8" t="s">
        <v>228</v>
      </c>
      <c r="B127" s="10"/>
      <c r="C127" s="10"/>
      <c r="D127" s="10"/>
      <c r="E127" s="10"/>
      <c r="F127" s="10"/>
      <c r="G127" s="10"/>
      <c r="H127" s="10"/>
    </row>
    <row r="128" spans="1:8">
      <c r="A128" s="6" t="s">
        <v>229</v>
      </c>
      <c r="B128" s="10"/>
      <c r="C128" s="10"/>
      <c r="D128" s="10"/>
      <c r="E128" s="10"/>
      <c r="F128" s="10"/>
      <c r="G128" s="10"/>
      <c r="H128" s="10"/>
    </row>
    <row r="129" spans="1:8">
      <c r="A129" s="6" t="s">
        <v>230</v>
      </c>
      <c r="B129" s="10"/>
      <c r="C129" s="10"/>
      <c r="D129" s="10"/>
      <c r="E129" s="10"/>
      <c r="F129" s="10"/>
      <c r="G129" s="10"/>
      <c r="H129" s="10"/>
    </row>
    <row r="130" spans="1:8">
      <c r="A130" s="6" t="s">
        <v>231</v>
      </c>
      <c r="B130" s="10">
        <v>328.72498999999999</v>
      </c>
      <c r="C130" s="10"/>
      <c r="D130" s="10">
        <v>328.72498999999999</v>
      </c>
      <c r="E130" s="10">
        <v>910.97598900000003</v>
      </c>
      <c r="F130" s="10">
        <v>1239.700979</v>
      </c>
      <c r="G130" s="10">
        <v>884.7</v>
      </c>
      <c r="H130" s="10">
        <v>2124.400979</v>
      </c>
    </row>
    <row r="131" spans="1:8">
      <c r="A131" s="3" t="s">
        <v>232</v>
      </c>
      <c r="B131" s="10">
        <v>328.72498999999999</v>
      </c>
      <c r="C131" s="10"/>
      <c r="D131" s="10">
        <v>328.72498999999999</v>
      </c>
      <c r="E131" s="10">
        <v>910.97598900000003</v>
      </c>
      <c r="F131" s="10">
        <v>1239.700979</v>
      </c>
      <c r="G131" s="10">
        <v>884.7</v>
      </c>
      <c r="H131" s="10">
        <v>2124.400979</v>
      </c>
    </row>
    <row r="132" spans="1:8">
      <c r="A132" s="8" t="s">
        <v>233</v>
      </c>
      <c r="B132" s="10"/>
      <c r="C132" s="10"/>
      <c r="D132" s="10"/>
      <c r="E132" s="10"/>
      <c r="F132" s="10"/>
      <c r="G132" s="10"/>
      <c r="H132" s="10"/>
    </row>
    <row r="133" spans="1:8">
      <c r="A133" s="8" t="s">
        <v>234</v>
      </c>
      <c r="B133" s="10"/>
      <c r="C133" s="10"/>
      <c r="D133" s="10"/>
      <c r="E133" s="10"/>
      <c r="F133" s="10"/>
      <c r="G133" s="10"/>
      <c r="H133" s="10"/>
    </row>
    <row r="134" spans="1:8">
      <c r="A134" s="8" t="s">
        <v>235</v>
      </c>
      <c r="B134" s="10"/>
      <c r="C134" s="10"/>
      <c r="D134" s="10"/>
      <c r="E134" s="10"/>
      <c r="F134" s="10"/>
      <c r="G134" s="10"/>
      <c r="H134" s="10"/>
    </row>
    <row r="135" spans="1:8">
      <c r="A135" s="8" t="s">
        <v>236</v>
      </c>
      <c r="B135" s="10"/>
      <c r="C135" s="10">
        <v>5287.5965200000001</v>
      </c>
      <c r="D135" s="10">
        <v>5287.5965200000001</v>
      </c>
      <c r="E135" s="10">
        <v>28.5</v>
      </c>
      <c r="F135" s="10">
        <v>5316.0965200000001</v>
      </c>
      <c r="G135" s="10">
        <v>6766.7879415999996</v>
      </c>
      <c r="H135" s="10">
        <v>12082.884461599999</v>
      </c>
    </row>
    <row r="136" spans="1:8">
      <c r="A136" s="8" t="s">
        <v>237</v>
      </c>
      <c r="B136" s="10"/>
      <c r="C136" s="10"/>
      <c r="D136" s="10"/>
      <c r="E136" s="10">
        <v>10069.69479</v>
      </c>
      <c r="F136" s="10">
        <v>10069.69479</v>
      </c>
      <c r="G136" s="10">
        <v>109471.780172335</v>
      </c>
      <c r="H136" s="10">
        <v>119541.47496233499</v>
      </c>
    </row>
    <row r="137" spans="1:8">
      <c r="A137" s="8" t="s">
        <v>238</v>
      </c>
      <c r="B137" s="10"/>
      <c r="C137" s="10"/>
      <c r="D137" s="10"/>
      <c r="E137" s="10">
        <v>117.77294999999999</v>
      </c>
      <c r="F137" s="10">
        <v>117.77294999999999</v>
      </c>
      <c r="G137" s="10">
        <v>781.11082680000004</v>
      </c>
      <c r="H137" s="10">
        <v>898.88377680000008</v>
      </c>
    </row>
    <row r="138" spans="1:8">
      <c r="A138" s="8" t="s">
        <v>239</v>
      </c>
      <c r="B138" s="10">
        <v>144.83081000000001</v>
      </c>
      <c r="C138" s="10">
        <v>380.80301120000001</v>
      </c>
      <c r="D138" s="10">
        <v>525.63382120000006</v>
      </c>
      <c r="E138" s="10">
        <v>13963.503280000001</v>
      </c>
      <c r="F138" s="10">
        <v>14489.137101200002</v>
      </c>
      <c r="G138" s="10">
        <v>47872.110522000003</v>
      </c>
      <c r="H138" s="10">
        <v>62361.247623200004</v>
      </c>
    </row>
    <row r="139" spans="1:8">
      <c r="A139" s="6" t="s">
        <v>240</v>
      </c>
      <c r="B139" s="10">
        <v>144.83081000000001</v>
      </c>
      <c r="C139" s="10">
        <v>5668.3995311999997</v>
      </c>
      <c r="D139" s="10">
        <v>5813.2303412000001</v>
      </c>
      <c r="E139" s="10">
        <v>24179.471020000001</v>
      </c>
      <c r="F139" s="10">
        <v>29992.701361200001</v>
      </c>
      <c r="G139" s="10">
        <v>164891.789462735</v>
      </c>
      <c r="H139" s="10">
        <v>194884.49082393502</v>
      </c>
    </row>
    <row r="140" spans="1:8">
      <c r="A140" s="8" t="s">
        <v>241</v>
      </c>
      <c r="B140" s="10"/>
      <c r="C140" s="10"/>
      <c r="D140" s="10"/>
      <c r="E140" s="10"/>
      <c r="F140" s="10"/>
      <c r="G140" s="10"/>
      <c r="H140" s="10"/>
    </row>
    <row r="141" spans="1:8">
      <c r="A141" s="8" t="s">
        <v>242</v>
      </c>
      <c r="B141" s="10"/>
      <c r="C141" s="10"/>
      <c r="D141" s="10"/>
      <c r="E141" s="10"/>
      <c r="F141" s="10"/>
      <c r="G141" s="10"/>
      <c r="H141" s="10"/>
    </row>
    <row r="142" spans="1:8">
      <c r="A142" s="6" t="s">
        <v>243</v>
      </c>
      <c r="B142" s="10"/>
      <c r="C142" s="10"/>
      <c r="D142" s="10"/>
      <c r="E142" s="10"/>
      <c r="F142" s="10"/>
      <c r="G142" s="10"/>
      <c r="H142" s="10"/>
    </row>
    <row r="143" spans="1:8">
      <c r="A143" s="8" t="s">
        <v>244</v>
      </c>
      <c r="B143" s="10"/>
      <c r="C143" s="10"/>
      <c r="D143" s="10"/>
      <c r="E143" s="10"/>
      <c r="F143" s="10"/>
      <c r="G143" s="10"/>
      <c r="H143" s="10"/>
    </row>
    <row r="144" spans="1:8">
      <c r="A144" s="8" t="s">
        <v>245</v>
      </c>
      <c r="B144" s="10"/>
      <c r="C144" s="10"/>
      <c r="D144" s="10"/>
      <c r="E144" s="10"/>
      <c r="F144" s="10"/>
      <c r="G144" s="10"/>
      <c r="H144" s="10"/>
    </row>
    <row r="145" spans="1:8">
      <c r="A145" s="6" t="s">
        <v>246</v>
      </c>
      <c r="B145" s="10"/>
      <c r="C145" s="10"/>
      <c r="D145" s="10"/>
      <c r="E145" s="10"/>
      <c r="F145" s="10"/>
      <c r="G145" s="10"/>
      <c r="H145" s="10"/>
    </row>
    <row r="146" spans="1:8">
      <c r="A146" s="6" t="s">
        <v>247</v>
      </c>
      <c r="B146" s="10"/>
      <c r="C146" s="10"/>
      <c r="D146" s="10"/>
      <c r="E146" s="10"/>
      <c r="F146" s="10"/>
      <c r="G146" s="10"/>
      <c r="H146" s="10"/>
    </row>
    <row r="147" spans="1:8">
      <c r="A147" s="6" t="s">
        <v>248</v>
      </c>
      <c r="B147" s="10"/>
      <c r="C147" s="10"/>
      <c r="D147" s="10"/>
      <c r="E147" s="10"/>
      <c r="F147" s="10"/>
      <c r="G147" s="10"/>
      <c r="H147" s="10"/>
    </row>
    <row r="148" spans="1:8">
      <c r="A148" s="6" t="s">
        <v>249</v>
      </c>
      <c r="B148" s="10"/>
      <c r="C148" s="10"/>
      <c r="D148" s="10"/>
      <c r="E148" s="10"/>
      <c r="F148" s="10"/>
      <c r="G148" s="10"/>
      <c r="H148" s="10"/>
    </row>
    <row r="149" spans="1:8">
      <c r="A149" s="3" t="s">
        <v>250</v>
      </c>
      <c r="B149" s="10">
        <v>144.83081000000001</v>
      </c>
      <c r="C149" s="10">
        <v>5668.3995311999997</v>
      </c>
      <c r="D149" s="10">
        <v>5813.2303412000001</v>
      </c>
      <c r="E149" s="10">
        <v>24179.471020000001</v>
      </c>
      <c r="F149" s="10">
        <v>29992.701361200001</v>
      </c>
      <c r="G149" s="10">
        <v>164891.789462735</v>
      </c>
      <c r="H149" s="10">
        <v>194884.49082393502</v>
      </c>
    </row>
    <row r="150" spans="1:8">
      <c r="A150" s="7" t="s">
        <v>251</v>
      </c>
      <c r="B150" s="10">
        <v>183.89417999999998</v>
      </c>
      <c r="C150" s="10">
        <v>-5668.3995311999997</v>
      </c>
      <c r="D150" s="10">
        <v>-5484.5053512000004</v>
      </c>
      <c r="E150" s="10">
        <v>-23268.495031000002</v>
      </c>
      <c r="F150" s="10">
        <v>-28753.0003822</v>
      </c>
      <c r="G150" s="10">
        <v>-164007.08946273499</v>
      </c>
      <c r="H150" s="10">
        <v>-192760.08984493502</v>
      </c>
    </row>
    <row r="151" spans="1:8">
      <c r="A151" s="9" t="s">
        <v>252</v>
      </c>
      <c r="B151" s="10"/>
      <c r="C151" s="10"/>
      <c r="D151" s="10"/>
      <c r="E151" s="10"/>
      <c r="F151" s="10"/>
      <c r="G151" s="10"/>
      <c r="H151" s="10"/>
    </row>
    <row r="152" spans="1:8">
      <c r="A152" s="9" t="s">
        <v>253</v>
      </c>
      <c r="B152" s="10"/>
      <c r="C152" s="10"/>
      <c r="D152" s="10"/>
      <c r="E152" s="10">
        <v>3000</v>
      </c>
      <c r="F152" s="10">
        <v>3000</v>
      </c>
      <c r="G152" s="10"/>
      <c r="H152" s="10">
        <v>3000</v>
      </c>
    </row>
    <row r="153" spans="1:8">
      <c r="A153" s="9" t="s">
        <v>254</v>
      </c>
      <c r="B153" s="10"/>
      <c r="C153" s="10"/>
      <c r="D153" s="10"/>
      <c r="E153" s="10"/>
      <c r="F153" s="10"/>
      <c r="G153" s="10"/>
      <c r="H153" s="10"/>
    </row>
    <row r="154" spans="1:8">
      <c r="A154" s="8" t="s">
        <v>255</v>
      </c>
      <c r="B154" s="10"/>
      <c r="C154" s="10"/>
      <c r="D154" s="10"/>
      <c r="E154" s="10">
        <v>3000</v>
      </c>
      <c r="F154" s="10">
        <v>3000</v>
      </c>
      <c r="G154" s="10"/>
      <c r="H154" s="10">
        <v>3000</v>
      </c>
    </row>
    <row r="155" spans="1:8">
      <c r="A155" s="9" t="s">
        <v>256</v>
      </c>
      <c r="B155" s="10">
        <v>3115500</v>
      </c>
      <c r="C155" s="10">
        <v>3383000</v>
      </c>
      <c r="D155" s="10">
        <v>6498500</v>
      </c>
      <c r="E155" s="10">
        <v>3711000</v>
      </c>
      <c r="F155" s="10">
        <v>10209500</v>
      </c>
      <c r="G155" s="10">
        <v>2300000</v>
      </c>
      <c r="H155" s="10">
        <v>12509500</v>
      </c>
    </row>
    <row r="156" spans="1:8">
      <c r="A156" s="9" t="s">
        <v>257</v>
      </c>
      <c r="B156" s="10"/>
      <c r="C156" s="10"/>
      <c r="D156" s="10"/>
      <c r="E156" s="10"/>
      <c r="F156" s="10"/>
      <c r="G156" s="10"/>
      <c r="H156" s="10"/>
    </row>
    <row r="157" spans="1:8">
      <c r="A157" s="9" t="s">
        <v>258</v>
      </c>
      <c r="B157" s="10"/>
      <c r="C157" s="10"/>
      <c r="D157" s="10"/>
      <c r="E157" s="10"/>
      <c r="F157" s="10"/>
      <c r="G157" s="10"/>
      <c r="H157" s="10"/>
    </row>
    <row r="158" spans="1:8">
      <c r="A158" s="9" t="s">
        <v>259</v>
      </c>
      <c r="B158" s="10"/>
      <c r="C158" s="10"/>
      <c r="D158" s="10"/>
      <c r="E158" s="10"/>
      <c r="F158" s="10"/>
      <c r="G158" s="10"/>
      <c r="H158" s="10"/>
    </row>
    <row r="159" spans="1:8">
      <c r="A159" s="8" t="s">
        <v>260</v>
      </c>
      <c r="B159" s="10">
        <v>3115500</v>
      </c>
      <c r="C159" s="10">
        <v>3383000</v>
      </c>
      <c r="D159" s="10">
        <v>6498500</v>
      </c>
      <c r="E159" s="10">
        <v>3711000</v>
      </c>
      <c r="F159" s="10">
        <v>10209500</v>
      </c>
      <c r="G159" s="10">
        <v>2300000</v>
      </c>
      <c r="H159" s="10">
        <v>12509500</v>
      </c>
    </row>
    <row r="160" spans="1:8">
      <c r="A160" s="6" t="s">
        <v>261</v>
      </c>
      <c r="B160" s="10">
        <v>3115500</v>
      </c>
      <c r="C160" s="10">
        <v>3383000</v>
      </c>
      <c r="D160" s="10">
        <v>6498500</v>
      </c>
      <c r="E160" s="10">
        <v>3714000</v>
      </c>
      <c r="F160" s="10">
        <v>10212500</v>
      </c>
      <c r="G160" s="10">
        <v>2300000</v>
      </c>
      <c r="H160" s="10">
        <v>12512500</v>
      </c>
    </row>
    <row r="161" spans="1:8">
      <c r="A161" s="6" t="s">
        <v>262</v>
      </c>
      <c r="B161" s="10"/>
      <c r="C161" s="10"/>
      <c r="D161" s="10"/>
      <c r="E161" s="10"/>
      <c r="F161" s="10"/>
      <c r="G161" s="10"/>
      <c r="H161" s="10"/>
    </row>
    <row r="162" spans="1:8">
      <c r="A162" s="6" t="s">
        <v>263</v>
      </c>
      <c r="B162" s="10"/>
      <c r="C162" s="10"/>
      <c r="D162" s="10"/>
      <c r="E162" s="10"/>
      <c r="F162" s="10"/>
      <c r="G162" s="10"/>
      <c r="H162" s="10"/>
    </row>
    <row r="163" spans="1:8">
      <c r="A163" s="6" t="s">
        <v>264</v>
      </c>
      <c r="B163" s="10">
        <v>922700</v>
      </c>
      <c r="C163" s="10"/>
      <c r="D163" s="10">
        <v>922700</v>
      </c>
      <c r="E163" s="10">
        <v>1564900.0100799999</v>
      </c>
      <c r="F163" s="10">
        <v>2487600.0100799999</v>
      </c>
      <c r="G163" s="10"/>
      <c r="H163" s="10">
        <v>2487600.0100799999</v>
      </c>
    </row>
    <row r="164" spans="1:8">
      <c r="A164" s="3" t="s">
        <v>265</v>
      </c>
      <c r="B164" s="10">
        <v>4038200</v>
      </c>
      <c r="C164" s="10">
        <v>3383000</v>
      </c>
      <c r="D164" s="10">
        <v>7421200</v>
      </c>
      <c r="E164" s="10">
        <v>5278900.0100800004</v>
      </c>
      <c r="F164" s="10">
        <v>12700100.01008</v>
      </c>
      <c r="G164" s="10">
        <v>2300000</v>
      </c>
      <c r="H164" s="10">
        <v>15000100.01008</v>
      </c>
    </row>
    <row r="165" spans="1:8">
      <c r="A165" s="9" t="s">
        <v>266</v>
      </c>
      <c r="B165" s="10"/>
      <c r="C165" s="10"/>
      <c r="D165" s="10"/>
      <c r="E165" s="10"/>
      <c r="F165" s="10"/>
      <c r="G165" s="10"/>
      <c r="H165" s="10"/>
    </row>
    <row r="166" spans="1:8">
      <c r="A166" s="9" t="s">
        <v>267</v>
      </c>
      <c r="B166" s="10"/>
      <c r="C166" s="10"/>
      <c r="D166" s="10"/>
      <c r="E166" s="10"/>
      <c r="F166" s="10"/>
      <c r="G166" s="10"/>
      <c r="H166" s="10"/>
    </row>
    <row r="167" spans="1:8">
      <c r="A167" s="9" t="s">
        <v>268</v>
      </c>
      <c r="B167" s="10"/>
      <c r="C167" s="10"/>
      <c r="D167" s="10"/>
      <c r="E167" s="10"/>
      <c r="F167" s="10"/>
      <c r="G167" s="10"/>
      <c r="H167" s="10"/>
    </row>
    <row r="168" spans="1:8">
      <c r="A168" s="8" t="s">
        <v>269</v>
      </c>
      <c r="B168" s="10"/>
      <c r="C168" s="10"/>
      <c r="D168" s="10"/>
      <c r="E168" s="10"/>
      <c r="F168" s="10"/>
      <c r="G168" s="10"/>
      <c r="H168" s="10"/>
    </row>
    <row r="169" spans="1:8">
      <c r="A169" s="9" t="s">
        <v>270</v>
      </c>
      <c r="B169" s="10">
        <v>3610500</v>
      </c>
      <c r="C169" s="10">
        <v>2908000</v>
      </c>
      <c r="D169" s="10">
        <v>6518500</v>
      </c>
      <c r="E169" s="10">
        <v>3511000</v>
      </c>
      <c r="F169" s="10">
        <v>10029500</v>
      </c>
      <c r="G169" s="10">
        <v>3450000</v>
      </c>
      <c r="H169" s="10">
        <v>13479500</v>
      </c>
    </row>
    <row r="170" spans="1:8">
      <c r="A170" s="9" t="s">
        <v>271</v>
      </c>
      <c r="B170" s="10"/>
      <c r="C170" s="10"/>
      <c r="D170" s="10"/>
      <c r="E170" s="10"/>
      <c r="F170" s="10"/>
      <c r="G170" s="10"/>
      <c r="H170" s="10"/>
    </row>
    <row r="171" spans="1:8">
      <c r="A171" s="9" t="s">
        <v>272</v>
      </c>
      <c r="B171" s="10"/>
      <c r="C171" s="10"/>
      <c r="D171" s="10"/>
      <c r="E171" s="10"/>
      <c r="F171" s="10"/>
      <c r="G171" s="10"/>
      <c r="H171" s="10"/>
    </row>
    <row r="172" spans="1:8">
      <c r="A172" s="9" t="s">
        <v>273</v>
      </c>
      <c r="B172" s="10"/>
      <c r="C172" s="10"/>
      <c r="D172" s="10"/>
      <c r="E172" s="10"/>
      <c r="F172" s="10"/>
      <c r="G172" s="10"/>
      <c r="H172" s="10"/>
    </row>
    <row r="173" spans="1:8">
      <c r="A173" s="8" t="s">
        <v>274</v>
      </c>
      <c r="B173" s="10">
        <v>3610500</v>
      </c>
      <c r="C173" s="10">
        <v>2908000</v>
      </c>
      <c r="D173" s="10">
        <v>6518500</v>
      </c>
      <c r="E173" s="10">
        <v>3511000</v>
      </c>
      <c r="F173" s="10">
        <v>10029500</v>
      </c>
      <c r="G173" s="10">
        <v>3450000</v>
      </c>
      <c r="H173" s="10">
        <v>13479500</v>
      </c>
    </row>
    <row r="174" spans="1:8">
      <c r="A174" s="6" t="s">
        <v>275</v>
      </c>
      <c r="B174" s="10">
        <v>3610500</v>
      </c>
      <c r="C174" s="10">
        <v>2908000</v>
      </c>
      <c r="D174" s="10">
        <v>6518500</v>
      </c>
      <c r="E174" s="10">
        <v>3511000</v>
      </c>
      <c r="F174" s="10">
        <v>10029500</v>
      </c>
      <c r="G174" s="10">
        <v>3450000</v>
      </c>
      <c r="H174" s="10">
        <v>13479500</v>
      </c>
    </row>
    <row r="175" spans="1:8">
      <c r="A175" s="8" t="s">
        <v>276</v>
      </c>
      <c r="B175" s="10">
        <v>111027.9</v>
      </c>
      <c r="C175" s="10">
        <v>111826</v>
      </c>
      <c r="D175" s="10">
        <v>222853.9</v>
      </c>
      <c r="E175" s="10">
        <v>110934.6</v>
      </c>
      <c r="F175" s="10">
        <v>333788.5</v>
      </c>
      <c r="G175" s="10">
        <v>87289.1</v>
      </c>
      <c r="H175" s="10">
        <v>421077.6</v>
      </c>
    </row>
    <row r="176" spans="1:8">
      <c r="A176" s="8" t="s">
        <v>277</v>
      </c>
      <c r="B176" s="10"/>
      <c r="C176" s="10"/>
      <c r="D176" s="10"/>
      <c r="E176" s="10"/>
      <c r="F176" s="10"/>
      <c r="G176" s="10"/>
      <c r="H176" s="10"/>
    </row>
    <row r="177" spans="1:8">
      <c r="A177" s="8" t="s">
        <v>278</v>
      </c>
      <c r="B177" s="10"/>
      <c r="C177" s="10"/>
      <c r="D177" s="10"/>
      <c r="E177" s="10"/>
      <c r="F177" s="10"/>
      <c r="G177" s="10"/>
      <c r="H177" s="10"/>
    </row>
    <row r="178" spans="1:8">
      <c r="A178" s="8" t="s">
        <v>279</v>
      </c>
      <c r="B178" s="10"/>
      <c r="C178" s="10"/>
      <c r="D178" s="10"/>
      <c r="E178" s="10"/>
      <c r="F178" s="10"/>
      <c r="G178" s="10"/>
      <c r="H178" s="10"/>
    </row>
    <row r="179" spans="1:8">
      <c r="A179" s="8" t="s">
        <v>280</v>
      </c>
      <c r="B179" s="10"/>
      <c r="C179" s="10"/>
      <c r="D179" s="10"/>
      <c r="E179" s="10"/>
      <c r="F179" s="10"/>
      <c r="G179" s="10"/>
      <c r="H179" s="10"/>
    </row>
    <row r="180" spans="1:8">
      <c r="A180" s="6" t="s">
        <v>281</v>
      </c>
      <c r="B180" s="10">
        <v>111027.9</v>
      </c>
      <c r="C180" s="10">
        <v>111826</v>
      </c>
      <c r="D180" s="10">
        <v>222853.9</v>
      </c>
      <c r="E180" s="10">
        <v>110934.6</v>
      </c>
      <c r="F180" s="10">
        <v>333788.5</v>
      </c>
      <c r="G180" s="10">
        <v>87289.1</v>
      </c>
      <c r="H180" s="10">
        <v>421077.6</v>
      </c>
    </row>
    <row r="181" spans="1:8">
      <c r="A181" s="6" t="s">
        <v>282</v>
      </c>
      <c r="B181" s="10"/>
      <c r="C181" s="10"/>
      <c r="D181" s="10"/>
      <c r="E181" s="10"/>
      <c r="F181" s="10"/>
      <c r="G181" s="10"/>
      <c r="H181" s="10"/>
    </row>
    <row r="182" spans="1:8">
      <c r="A182" s="6" t="s">
        <v>283</v>
      </c>
      <c r="B182" s="10"/>
      <c r="C182" s="10"/>
      <c r="D182" s="10"/>
      <c r="E182" s="10"/>
      <c r="F182" s="10"/>
      <c r="G182" s="10"/>
      <c r="H182" s="10"/>
    </row>
    <row r="183" spans="1:8">
      <c r="A183" s="6" t="s">
        <v>284</v>
      </c>
      <c r="B183" s="10"/>
      <c r="C183" s="10"/>
      <c r="D183" s="10"/>
      <c r="E183" s="10"/>
      <c r="F183" s="10"/>
      <c r="G183" s="10"/>
      <c r="H183" s="10"/>
    </row>
    <row r="184" spans="1:8">
      <c r="A184" s="6" t="s">
        <v>285</v>
      </c>
      <c r="B184" s="10"/>
      <c r="C184" s="10"/>
      <c r="D184" s="10"/>
      <c r="E184" s="10">
        <v>198763.1</v>
      </c>
      <c r="F184" s="10">
        <v>198763.1</v>
      </c>
      <c r="G184" s="10"/>
      <c r="H184" s="10">
        <v>198763.1</v>
      </c>
    </row>
    <row r="185" spans="1:8">
      <c r="A185" s="6" t="s">
        <v>286</v>
      </c>
      <c r="B185" s="10"/>
      <c r="C185" s="10"/>
      <c r="D185" s="10"/>
      <c r="E185" s="10">
        <v>1564900</v>
      </c>
      <c r="F185" s="10">
        <v>1564900</v>
      </c>
      <c r="G185" s="10"/>
      <c r="H185" s="10">
        <v>1564900</v>
      </c>
    </row>
    <row r="186" spans="1:8">
      <c r="A186" s="3" t="s">
        <v>287</v>
      </c>
      <c r="B186" s="10">
        <v>3721527.9</v>
      </c>
      <c r="C186" s="10">
        <v>3019826</v>
      </c>
      <c r="D186" s="10">
        <v>6741353.9000000004</v>
      </c>
      <c r="E186" s="10">
        <v>5385597.7000000002</v>
      </c>
      <c r="F186" s="10">
        <v>12126951.6</v>
      </c>
      <c r="G186" s="10">
        <v>3537289.1</v>
      </c>
      <c r="H186" s="10">
        <v>15664240.699999999</v>
      </c>
    </row>
    <row r="187" spans="1:8">
      <c r="A187" s="7" t="s">
        <v>288</v>
      </c>
      <c r="B187" s="10">
        <v>316672.10000000009</v>
      </c>
      <c r="C187" s="10">
        <v>363174</v>
      </c>
      <c r="D187" s="10">
        <v>679846.09999999963</v>
      </c>
      <c r="E187" s="10">
        <v>-106697.6899199998</v>
      </c>
      <c r="F187" s="10">
        <v>573148.41008000076</v>
      </c>
      <c r="G187" s="10">
        <v>-1237289.1000000001</v>
      </c>
      <c r="H187" s="10">
        <v>-664140.68991999887</v>
      </c>
    </row>
    <row r="188" spans="1:8">
      <c r="A188" s="7" t="s">
        <v>289</v>
      </c>
      <c r="B188" s="5">
        <v>105116</v>
      </c>
      <c r="C188" s="5">
        <v>68386.99291100417</v>
      </c>
      <c r="D188" s="5">
        <v>105116</v>
      </c>
      <c r="E188" s="5">
        <v>189644.7987839852</v>
      </c>
      <c r="F188" s="5">
        <v>105116</v>
      </c>
      <c r="G188" s="5">
        <v>282112.01544298639</v>
      </c>
      <c r="H188" s="5">
        <v>105116</v>
      </c>
    </row>
    <row r="189" spans="1:8">
      <c r="A189" s="7" t="s">
        <v>290</v>
      </c>
      <c r="B189" s="5">
        <v>-36729.00708899583</v>
      </c>
      <c r="C189" s="5">
        <v>121257.80587298103</v>
      </c>
      <c r="D189" s="5">
        <v>84528.798783982871</v>
      </c>
      <c r="E189" s="5">
        <v>92467.216659001191</v>
      </c>
      <c r="F189" s="5">
        <v>176996.0154429822</v>
      </c>
      <c r="G189" s="5">
        <v>158431.08733599563</v>
      </c>
      <c r="H189" s="5">
        <v>335427.10277898016</v>
      </c>
    </row>
    <row r="190" spans="1:8">
      <c r="A190" s="7" t="s">
        <v>291</v>
      </c>
      <c r="B190" s="10"/>
      <c r="C190" s="10"/>
      <c r="D190" s="10"/>
      <c r="E190" s="10"/>
      <c r="F190" s="10"/>
      <c r="G190" s="10"/>
      <c r="H190" s="10"/>
    </row>
    <row r="191" spans="1:8">
      <c r="A191" s="7" t="s">
        <v>292</v>
      </c>
      <c r="B191" s="5">
        <v>68386.99291100417</v>
      </c>
      <c r="C191" s="5">
        <v>189644.7987839852</v>
      </c>
      <c r="D191" s="5">
        <v>189644.79878398287</v>
      </c>
      <c r="E191" s="5">
        <v>282112.01544298639</v>
      </c>
      <c r="F191" s="5">
        <v>282112.0154429822</v>
      </c>
      <c r="G191" s="5">
        <v>440543.10277898202</v>
      </c>
      <c r="H191" s="5">
        <v>440543.10277898016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8"/>
  <sheetViews>
    <sheetView topLeftCell="A79" workbookViewId="0">
      <selection activeCell="Q2" sqref="Q2"/>
    </sheetView>
  </sheetViews>
  <sheetFormatPr defaultRowHeight="15"/>
  <cols>
    <col min="1" max="1" width="55.42578125" bestFit="1" customWidth="1"/>
    <col min="2" max="2" width="73.85546875" bestFit="1" customWidth="1"/>
  </cols>
  <sheetData>
    <row r="1" spans="1:27" ht="15.75" thickBot="1">
      <c r="C1" s="168">
        <v>2015</v>
      </c>
      <c r="D1" s="168"/>
      <c r="E1" s="168"/>
      <c r="F1" s="168"/>
      <c r="G1" s="168"/>
      <c r="H1" s="168"/>
      <c r="I1" s="168"/>
      <c r="J1" s="179">
        <v>2016</v>
      </c>
      <c r="K1" s="179"/>
      <c r="L1" s="179"/>
      <c r="M1" s="179"/>
      <c r="N1" s="179"/>
      <c r="O1" s="179"/>
      <c r="P1" s="179"/>
      <c r="Q1" s="179">
        <v>2017</v>
      </c>
      <c r="R1" s="179"/>
      <c r="S1" s="179"/>
      <c r="T1" s="179"/>
      <c r="U1" s="179"/>
      <c r="V1" s="179"/>
      <c r="W1" s="179"/>
    </row>
    <row r="2" spans="1:27">
      <c r="A2" s="1"/>
      <c r="B2" s="1"/>
      <c r="C2" s="2" t="s">
        <v>74</v>
      </c>
      <c r="D2" s="2" t="s">
        <v>75</v>
      </c>
      <c r="E2" s="2" t="s">
        <v>76</v>
      </c>
      <c r="F2" s="2" t="s">
        <v>77</v>
      </c>
      <c r="G2" s="2" t="s">
        <v>78</v>
      </c>
      <c r="H2" s="2" t="s">
        <v>79</v>
      </c>
      <c r="I2" s="13" t="s">
        <v>80</v>
      </c>
      <c r="J2" s="20" t="s">
        <v>74</v>
      </c>
      <c r="K2" s="21" t="s">
        <v>75</v>
      </c>
      <c r="L2" s="21" t="s">
        <v>76</v>
      </c>
      <c r="M2" s="21" t="s">
        <v>77</v>
      </c>
      <c r="N2" s="21" t="s">
        <v>78</v>
      </c>
      <c r="O2" s="21" t="s">
        <v>79</v>
      </c>
      <c r="P2" s="22" t="s">
        <v>80</v>
      </c>
      <c r="Q2" s="20" t="s">
        <v>74</v>
      </c>
      <c r="R2" s="21" t="s">
        <v>75</v>
      </c>
      <c r="S2" s="21" t="s">
        <v>76</v>
      </c>
      <c r="T2" s="21" t="s">
        <v>77</v>
      </c>
      <c r="U2" s="21" t="s">
        <v>78</v>
      </c>
      <c r="V2" s="21" t="s">
        <v>79</v>
      </c>
      <c r="W2" s="21" t="s">
        <v>80</v>
      </c>
      <c r="X2" s="21" t="s">
        <v>81</v>
      </c>
      <c r="Y2" s="21" t="s">
        <v>82</v>
      </c>
      <c r="Z2" s="21" t="s">
        <v>83</v>
      </c>
      <c r="AA2" s="22" t="s">
        <v>84</v>
      </c>
    </row>
    <row r="3" spans="1:27">
      <c r="A3" s="173" t="s">
        <v>383</v>
      </c>
      <c r="B3" s="3" t="s">
        <v>386</v>
      </c>
      <c r="C3" s="16">
        <v>124237.56322</v>
      </c>
      <c r="D3" s="16">
        <v>122584.60040000001</v>
      </c>
      <c r="E3" s="16">
        <v>246822.16361999998</v>
      </c>
      <c r="F3" s="16">
        <v>139375.88986</v>
      </c>
      <c r="G3" s="16">
        <v>386198.05348</v>
      </c>
      <c r="H3" s="16">
        <v>195862.96155000004</v>
      </c>
      <c r="I3" s="18">
        <v>582061.01503000013</v>
      </c>
      <c r="J3" s="23">
        <v>123491.65951699999</v>
      </c>
      <c r="K3" s="16">
        <v>146198.90415000002</v>
      </c>
      <c r="L3" s="16">
        <v>269690.56366699998</v>
      </c>
      <c r="M3" s="16">
        <v>136973.33081000001</v>
      </c>
      <c r="N3" s="16">
        <v>406663.89447699999</v>
      </c>
      <c r="O3" s="16">
        <v>179034.17066</v>
      </c>
      <c r="P3" s="24">
        <v>585698.06513700006</v>
      </c>
      <c r="Q3" s="23">
        <v>173285.47220000002</v>
      </c>
      <c r="R3" s="16">
        <v>169988.33499999999</v>
      </c>
      <c r="S3" s="16">
        <v>343273.80720000004</v>
      </c>
      <c r="T3" s="16">
        <v>168254.21224000002</v>
      </c>
      <c r="U3" s="16">
        <v>511528.01944</v>
      </c>
      <c r="V3" s="16">
        <v>222759.2971</v>
      </c>
      <c r="W3" s="16">
        <v>734287.31654000003</v>
      </c>
      <c r="X3" s="16">
        <v>782015.99211509991</v>
      </c>
      <c r="Y3" s="16">
        <v>832847.0316025815</v>
      </c>
      <c r="Z3" s="16">
        <v>886982.08865674923</v>
      </c>
      <c r="AA3" s="24">
        <v>944635.92441943777</v>
      </c>
    </row>
    <row r="4" spans="1:27">
      <c r="A4" s="174"/>
      <c r="B4" s="6" t="s">
        <v>387</v>
      </c>
      <c r="C4" s="16">
        <v>80493.623550000004</v>
      </c>
      <c r="D4" s="16">
        <v>72951.202050000007</v>
      </c>
      <c r="E4" s="16">
        <v>153444.82559999998</v>
      </c>
      <c r="F4" s="16">
        <v>79010.133289999998</v>
      </c>
      <c r="G4" s="16">
        <v>232454.95888999998</v>
      </c>
      <c r="H4" s="16">
        <v>89118.825290000008</v>
      </c>
      <c r="I4" s="18">
        <v>321573.78418000008</v>
      </c>
      <c r="J4" s="23">
        <v>88929.974109999996</v>
      </c>
      <c r="K4" s="16">
        <v>83849.907040000006</v>
      </c>
      <c r="L4" s="16">
        <v>172779.88115</v>
      </c>
      <c r="M4" s="16">
        <v>89842.469950000013</v>
      </c>
      <c r="N4" s="16">
        <v>262622.35110000003</v>
      </c>
      <c r="O4" s="16">
        <v>85406.444879999995</v>
      </c>
      <c r="P4" s="24">
        <v>348028.79598</v>
      </c>
      <c r="Q4" s="23">
        <v>94932.734200000006</v>
      </c>
      <c r="R4" s="16">
        <v>90699.98000000001</v>
      </c>
      <c r="S4" s="16">
        <v>185632.71420000002</v>
      </c>
      <c r="T4" s="16">
        <v>100066.51725</v>
      </c>
      <c r="U4" s="16">
        <v>285699.23145000002</v>
      </c>
      <c r="V4" s="16">
        <v>112214.98563</v>
      </c>
      <c r="W4" s="16">
        <v>397914.21708000003</v>
      </c>
      <c r="X4" s="16">
        <v>423778.64119019994</v>
      </c>
      <c r="Y4" s="16">
        <v>451324.25286756299</v>
      </c>
      <c r="Z4" s="16">
        <v>480660.3293039545</v>
      </c>
      <c r="AA4" s="24">
        <v>511903.25070871157</v>
      </c>
    </row>
    <row r="5" spans="1:27">
      <c r="A5" s="174"/>
      <c r="B5" s="8" t="s">
        <v>388</v>
      </c>
      <c r="C5" s="16">
        <v>68268.862999999998</v>
      </c>
      <c r="D5" s="16">
        <v>66337.426000000007</v>
      </c>
      <c r="E5" s="16">
        <v>134606.28899999999</v>
      </c>
      <c r="F5" s="16">
        <v>68643.445000000007</v>
      </c>
      <c r="G5" s="16">
        <v>203249.734</v>
      </c>
      <c r="H5" s="16">
        <v>72603.100000000006</v>
      </c>
      <c r="I5" s="18">
        <v>275852.83400000003</v>
      </c>
      <c r="J5" s="23">
        <v>73438.289999999994</v>
      </c>
      <c r="K5" s="16">
        <v>72061.421000000002</v>
      </c>
      <c r="L5" s="16">
        <v>145499.71100000001</v>
      </c>
      <c r="M5" s="16">
        <v>75765.679000000004</v>
      </c>
      <c r="N5" s="16">
        <v>221265.39</v>
      </c>
      <c r="O5" s="16">
        <v>78625.705000000002</v>
      </c>
      <c r="P5" s="24">
        <v>299891.09500000003</v>
      </c>
      <c r="Q5" s="32">
        <v>89837.310000000012</v>
      </c>
      <c r="R5" s="30">
        <v>86423.6</v>
      </c>
      <c r="S5" s="16">
        <v>176260.91000000003</v>
      </c>
      <c r="T5" s="30">
        <v>86913.192750000002</v>
      </c>
      <c r="U5" s="16">
        <v>263174.10275000002</v>
      </c>
      <c r="V5" s="30">
        <v>99300.154500000004</v>
      </c>
      <c r="W5" s="16">
        <v>362474.25725000002</v>
      </c>
      <c r="X5" s="30">
        <v>386035.08397124999</v>
      </c>
      <c r="Y5" s="30">
        <v>411127.36442938121</v>
      </c>
      <c r="Z5" s="30">
        <v>437850.64311729098</v>
      </c>
      <c r="AA5" s="33">
        <v>466310.93491991487</v>
      </c>
    </row>
    <row r="6" spans="1:27">
      <c r="A6" s="174"/>
      <c r="B6" s="8" t="s">
        <v>389</v>
      </c>
      <c r="C6" s="16">
        <v>11463.26958</v>
      </c>
      <c r="D6" s="16">
        <v>5778.1620499999999</v>
      </c>
      <c r="E6" s="16">
        <v>17241.431629999999</v>
      </c>
      <c r="F6" s="16">
        <v>9543.6322899999996</v>
      </c>
      <c r="G6" s="16">
        <v>26785.063920000001</v>
      </c>
      <c r="H6" s="16">
        <v>15695.676289999999</v>
      </c>
      <c r="I6" s="18">
        <v>42480.740210000004</v>
      </c>
      <c r="J6" s="23">
        <v>14553.991110000001</v>
      </c>
      <c r="K6" s="16">
        <v>10622.65604</v>
      </c>
      <c r="L6" s="16">
        <v>25176.647150000001</v>
      </c>
      <c r="M6" s="16">
        <v>12987.16495</v>
      </c>
      <c r="N6" s="16">
        <v>38163.812100000003</v>
      </c>
      <c r="O6" s="16">
        <v>6017.8278799999998</v>
      </c>
      <c r="P6" s="24">
        <v>44181.63998</v>
      </c>
      <c r="Q6" s="32">
        <v>3737.0841999999993</v>
      </c>
      <c r="R6" s="30">
        <v>2539.1260000000002</v>
      </c>
      <c r="S6" s="16">
        <v>6276.2101999999995</v>
      </c>
      <c r="T6" s="30">
        <v>2195.9940000000006</v>
      </c>
      <c r="U6" s="16">
        <v>8472.2042000000001</v>
      </c>
      <c r="V6" s="30">
        <v>2035.2286299999989</v>
      </c>
      <c r="W6" s="16">
        <v>10507.43283</v>
      </c>
      <c r="X6" s="30">
        <v>11190.415963949999</v>
      </c>
      <c r="Y6" s="30">
        <v>11917.793001606749</v>
      </c>
      <c r="Z6" s="30">
        <v>12692.449546711188</v>
      </c>
      <c r="AA6" s="33">
        <v>13517.458767247415</v>
      </c>
    </row>
    <row r="7" spans="1:27">
      <c r="A7" s="174"/>
      <c r="B7" s="8" t="s">
        <v>390</v>
      </c>
      <c r="C7" s="16"/>
      <c r="D7" s="16"/>
      <c r="E7" s="16"/>
      <c r="F7" s="16"/>
      <c r="G7" s="16"/>
      <c r="H7" s="16"/>
      <c r="I7" s="18"/>
      <c r="J7" s="23"/>
      <c r="K7" s="16"/>
      <c r="L7" s="16"/>
      <c r="M7" s="16"/>
      <c r="N7" s="16"/>
      <c r="O7" s="16"/>
      <c r="P7" s="24"/>
      <c r="Q7" s="32">
        <v>482.34000000000003</v>
      </c>
      <c r="R7" s="30">
        <v>717</v>
      </c>
      <c r="S7" s="16">
        <v>1199.3400000000001</v>
      </c>
      <c r="T7" s="30">
        <v>10056.997499999998</v>
      </c>
      <c r="U7" s="16">
        <v>11256.337499999998</v>
      </c>
      <c r="V7" s="30">
        <v>10056.997499999998</v>
      </c>
      <c r="W7" s="16">
        <v>21313.334999999995</v>
      </c>
      <c r="X7" s="30">
        <v>22698.701774999994</v>
      </c>
      <c r="Y7" s="30">
        <v>24174.117390374991</v>
      </c>
      <c r="Z7" s="30">
        <v>25745.435020749366</v>
      </c>
      <c r="AA7" s="33">
        <v>27418.888297098074</v>
      </c>
    </row>
    <row r="8" spans="1:27">
      <c r="A8" s="174"/>
      <c r="B8" s="8" t="s">
        <v>391</v>
      </c>
      <c r="C8" s="16">
        <v>761.49096999999995</v>
      </c>
      <c r="D8" s="16">
        <v>835.61400000000003</v>
      </c>
      <c r="E8" s="16">
        <v>1597.1049699999999</v>
      </c>
      <c r="F8" s="16">
        <v>823.05600000000004</v>
      </c>
      <c r="G8" s="16">
        <v>2420.1609699999999</v>
      </c>
      <c r="H8" s="16">
        <v>820.04899999999998</v>
      </c>
      <c r="I8" s="18">
        <v>3240.2099699999999</v>
      </c>
      <c r="J8" s="23">
        <v>937.69299999999998</v>
      </c>
      <c r="K8" s="16">
        <v>1165.83</v>
      </c>
      <c r="L8" s="16">
        <v>2103.5230000000001</v>
      </c>
      <c r="M8" s="16">
        <v>1089.626</v>
      </c>
      <c r="N8" s="16">
        <v>3193.1490000000003</v>
      </c>
      <c r="O8" s="16">
        <v>762.91200000000003</v>
      </c>
      <c r="P8" s="24">
        <v>3956.0610000000006</v>
      </c>
      <c r="Q8" s="32">
        <v>876</v>
      </c>
      <c r="R8" s="30">
        <v>1020.254</v>
      </c>
      <c r="S8" s="16">
        <v>1896.2539999999999</v>
      </c>
      <c r="T8" s="30">
        <v>900.33299999999997</v>
      </c>
      <c r="U8" s="16">
        <v>2796.587</v>
      </c>
      <c r="V8" s="30">
        <v>822.60500000000002</v>
      </c>
      <c r="W8" s="16">
        <v>3619.192</v>
      </c>
      <c r="X8" s="30">
        <v>3854.43948</v>
      </c>
      <c r="Y8" s="30">
        <v>4104.9780461999999</v>
      </c>
      <c r="Z8" s="30">
        <v>4371.801619203</v>
      </c>
      <c r="AA8" s="33">
        <v>4655.9687244511952</v>
      </c>
    </row>
    <row r="9" spans="1:27">
      <c r="A9" s="174"/>
      <c r="B9" s="6" t="s">
        <v>392</v>
      </c>
      <c r="C9" s="16">
        <v>30294.195670000001</v>
      </c>
      <c r="D9" s="16">
        <v>29307.02635</v>
      </c>
      <c r="E9" s="16">
        <v>59601.222020000001</v>
      </c>
      <c r="F9" s="16">
        <v>43432.078570000005</v>
      </c>
      <c r="G9" s="16">
        <v>103033.30059</v>
      </c>
      <c r="H9" s="16">
        <v>89370.287259999997</v>
      </c>
      <c r="I9" s="18">
        <v>192403.58785000001</v>
      </c>
      <c r="J9" s="23">
        <v>19535.523939999999</v>
      </c>
      <c r="K9" s="16">
        <v>43858.741410000002</v>
      </c>
      <c r="L9" s="16">
        <v>63394.265350000001</v>
      </c>
      <c r="M9" s="16">
        <v>30282.987109999998</v>
      </c>
      <c r="N9" s="16">
        <v>93677.252460000003</v>
      </c>
      <c r="O9" s="16">
        <v>63834.143879999996</v>
      </c>
      <c r="P9" s="24">
        <v>157511.39634000001</v>
      </c>
      <c r="Q9" s="23">
        <v>45713.63</v>
      </c>
      <c r="R9" s="16">
        <v>49506.791999999994</v>
      </c>
      <c r="S9" s="16">
        <v>95220.421999999991</v>
      </c>
      <c r="T9" s="16">
        <v>36203.378989999997</v>
      </c>
      <c r="U9" s="16">
        <v>131423.80098999999</v>
      </c>
      <c r="V9" s="16">
        <v>76390.333099999989</v>
      </c>
      <c r="W9" s="16">
        <v>207814.13408999998</v>
      </c>
      <c r="X9" s="16">
        <v>221322.05280584999</v>
      </c>
      <c r="Y9" s="16">
        <v>235707.98623823025</v>
      </c>
      <c r="Z9" s="16">
        <v>251029.00534371517</v>
      </c>
      <c r="AA9" s="24">
        <v>267345.89069105667</v>
      </c>
    </row>
    <row r="10" spans="1:27">
      <c r="A10" s="174"/>
      <c r="B10" s="8" t="s">
        <v>393</v>
      </c>
      <c r="C10" s="16"/>
      <c r="D10" s="16">
        <v>247.45123000000001</v>
      </c>
      <c r="E10" s="16">
        <v>247.45123000000001</v>
      </c>
      <c r="F10" s="16">
        <v>10495.44277</v>
      </c>
      <c r="G10" s="16">
        <v>10742.894</v>
      </c>
      <c r="H10" s="16">
        <v>62396.891750000003</v>
      </c>
      <c r="I10" s="18">
        <v>73139.78575000001</v>
      </c>
      <c r="J10" s="23"/>
      <c r="K10" s="16">
        <v>476.65026</v>
      </c>
      <c r="L10" s="16">
        <v>476.65026</v>
      </c>
      <c r="M10" s="16"/>
      <c r="N10" s="16">
        <v>476.65026</v>
      </c>
      <c r="O10" s="16">
        <v>46059.80575</v>
      </c>
      <c r="P10" s="24">
        <v>46536.456010000002</v>
      </c>
      <c r="Q10" s="32">
        <v>16152.6</v>
      </c>
      <c r="R10" s="30">
        <v>17667</v>
      </c>
      <c r="S10" s="16">
        <v>33819.599999999999</v>
      </c>
      <c r="T10" s="30">
        <v>19109.294999999998</v>
      </c>
      <c r="U10" s="16">
        <v>52928.894999999997</v>
      </c>
      <c r="V10" s="30">
        <v>18770.294999999998</v>
      </c>
      <c r="W10" s="16">
        <v>71699.19</v>
      </c>
      <c r="X10" s="30">
        <v>76359.637350000005</v>
      </c>
      <c r="Y10" s="30">
        <v>81323.013777750006</v>
      </c>
      <c r="Z10" s="30">
        <v>86609.00967330375</v>
      </c>
      <c r="AA10" s="33">
        <v>92238.595302068483</v>
      </c>
    </row>
    <row r="11" spans="1:27">
      <c r="A11" s="174"/>
      <c r="B11" s="8" t="s">
        <v>394</v>
      </c>
      <c r="C11" s="16">
        <v>15645.708119999999</v>
      </c>
      <c r="D11" s="16">
        <v>14138.125120000001</v>
      </c>
      <c r="E11" s="16">
        <v>29783.83324</v>
      </c>
      <c r="F11" s="16">
        <v>18034.1728</v>
      </c>
      <c r="G11" s="16">
        <v>47818.00604</v>
      </c>
      <c r="H11" s="16">
        <v>5238.2895099999996</v>
      </c>
      <c r="I11" s="18">
        <v>53056.295550000003</v>
      </c>
      <c r="J11" s="23">
        <v>877.50815999999998</v>
      </c>
      <c r="K11" s="16">
        <v>26021.407149999999</v>
      </c>
      <c r="L11" s="16">
        <v>26898.91531</v>
      </c>
      <c r="M11" s="16">
        <v>17133.776109999999</v>
      </c>
      <c r="N11" s="16">
        <v>44032.691420000003</v>
      </c>
      <c r="O11" s="16">
        <v>399.35912999999999</v>
      </c>
      <c r="P11" s="24">
        <v>44432.05055</v>
      </c>
      <c r="Q11" s="32">
        <v>17267</v>
      </c>
      <c r="R11" s="30">
        <v>17841.101999999999</v>
      </c>
      <c r="S11" s="16">
        <v>35108.101999999999</v>
      </c>
      <c r="T11" s="30">
        <v>0.32589000000000001</v>
      </c>
      <c r="U11" s="16">
        <v>35108.427889999999</v>
      </c>
      <c r="V11" s="30">
        <v>0</v>
      </c>
      <c r="W11" s="16">
        <v>35108.427889999999</v>
      </c>
      <c r="X11" s="30">
        <v>37390.475702849995</v>
      </c>
      <c r="Y11" s="30">
        <v>39820.856623535241</v>
      </c>
      <c r="Z11" s="30">
        <v>42409.212304065033</v>
      </c>
      <c r="AA11" s="33">
        <v>45165.811103829255</v>
      </c>
    </row>
    <row r="12" spans="1:27">
      <c r="A12" s="174"/>
      <c r="B12" s="8" t="s">
        <v>395</v>
      </c>
      <c r="C12" s="16">
        <v>9993.8625499999998</v>
      </c>
      <c r="D12" s="16">
        <v>10009.037</v>
      </c>
      <c r="E12" s="16">
        <v>20002.899550000002</v>
      </c>
      <c r="F12" s="16">
        <v>11098.416999999999</v>
      </c>
      <c r="G12" s="16">
        <v>31101.316550000003</v>
      </c>
      <c r="H12" s="16">
        <v>11969.782999999999</v>
      </c>
      <c r="I12" s="18">
        <v>43071.099549999999</v>
      </c>
      <c r="J12" s="23">
        <v>11458.261780000001</v>
      </c>
      <c r="K12" s="16">
        <v>11629.263000000001</v>
      </c>
      <c r="L12" s="16">
        <v>23087.52478</v>
      </c>
      <c r="M12" s="16">
        <v>11377.295</v>
      </c>
      <c r="N12" s="16">
        <v>34464.819779999998</v>
      </c>
      <c r="O12" s="16">
        <v>11962.288</v>
      </c>
      <c r="P12" s="24">
        <v>46427.107779999998</v>
      </c>
      <c r="Q12" s="32">
        <v>10736.630000000001</v>
      </c>
      <c r="R12" s="30">
        <v>12717.74</v>
      </c>
      <c r="S12" s="16">
        <v>23454.370000000003</v>
      </c>
      <c r="T12" s="30">
        <v>14949.4581</v>
      </c>
      <c r="U12" s="16">
        <v>38403.828099999999</v>
      </c>
      <c r="V12" s="30">
        <v>14630.538099999998</v>
      </c>
      <c r="W12" s="16">
        <v>53034.366199999997</v>
      </c>
      <c r="X12" s="30">
        <v>56481.600002999992</v>
      </c>
      <c r="Y12" s="30">
        <v>60152.904003194992</v>
      </c>
      <c r="Z12" s="30">
        <v>64062.842763402659</v>
      </c>
      <c r="AA12" s="33">
        <v>68226.927543023834</v>
      </c>
    </row>
    <row r="13" spans="1:27">
      <c r="A13" s="174"/>
      <c r="B13" s="8" t="s">
        <v>396</v>
      </c>
      <c r="C13" s="16">
        <v>0</v>
      </c>
      <c r="D13" s="16">
        <v>0</v>
      </c>
      <c r="E13" s="16">
        <v>0</v>
      </c>
      <c r="F13" s="16">
        <v>2140.797</v>
      </c>
      <c r="G13" s="16">
        <v>2140.797</v>
      </c>
      <c r="H13" s="16">
        <v>0</v>
      </c>
      <c r="I13" s="18">
        <v>2140.797</v>
      </c>
      <c r="J13" s="23"/>
      <c r="K13" s="16"/>
      <c r="L13" s="16"/>
      <c r="M13" s="16"/>
      <c r="N13" s="16"/>
      <c r="O13" s="16"/>
      <c r="P13" s="24"/>
      <c r="Q13" s="32"/>
      <c r="R13" s="30"/>
      <c r="S13" s="16"/>
      <c r="T13" s="30"/>
      <c r="U13" s="16"/>
      <c r="V13" s="30"/>
      <c r="W13" s="16"/>
      <c r="X13" s="30">
        <v>0</v>
      </c>
      <c r="Y13" s="30">
        <v>0</v>
      </c>
      <c r="Z13" s="30">
        <v>0</v>
      </c>
      <c r="AA13" s="33">
        <v>0</v>
      </c>
    </row>
    <row r="14" spans="1:27">
      <c r="A14" s="174"/>
      <c r="B14" s="8" t="s">
        <v>397</v>
      </c>
      <c r="C14" s="16">
        <v>4654.625</v>
      </c>
      <c r="D14" s="16">
        <v>4912.4129999999996</v>
      </c>
      <c r="E14" s="16">
        <v>9567.0380000000005</v>
      </c>
      <c r="F14" s="16">
        <v>1663.249</v>
      </c>
      <c r="G14" s="16">
        <v>11230.287</v>
      </c>
      <c r="H14" s="16">
        <v>9765.3230000000003</v>
      </c>
      <c r="I14" s="18">
        <v>20995.61</v>
      </c>
      <c r="J14" s="23">
        <v>7199.7539999999999</v>
      </c>
      <c r="K14" s="16">
        <v>5731.4210000000003</v>
      </c>
      <c r="L14" s="16">
        <v>12931.174999999999</v>
      </c>
      <c r="M14" s="16">
        <v>1771.9159999999999</v>
      </c>
      <c r="N14" s="16">
        <v>14703.090999999999</v>
      </c>
      <c r="O14" s="16">
        <v>5412.6909999999998</v>
      </c>
      <c r="P14" s="24">
        <v>20115.781999999999</v>
      </c>
      <c r="Q14" s="32">
        <v>1557.4</v>
      </c>
      <c r="R14" s="30">
        <v>1280.95</v>
      </c>
      <c r="S14" s="16">
        <v>2838.3500000000004</v>
      </c>
      <c r="T14" s="30">
        <v>2144.2999999999997</v>
      </c>
      <c r="U14" s="16">
        <v>4982.6499999999996</v>
      </c>
      <c r="V14" s="30">
        <v>42989.5</v>
      </c>
      <c r="W14" s="16">
        <v>47972.15</v>
      </c>
      <c r="X14" s="30">
        <v>51090.339749999999</v>
      </c>
      <c r="Y14" s="30">
        <v>54411.21183375</v>
      </c>
      <c r="Z14" s="30">
        <v>57947.940602943745</v>
      </c>
      <c r="AA14" s="33">
        <v>61714.556742135086</v>
      </c>
    </row>
    <row r="15" spans="1:27">
      <c r="A15" s="174"/>
      <c r="B15" s="6" t="s">
        <v>398</v>
      </c>
      <c r="C15" s="16">
        <v>50.058999999999997</v>
      </c>
      <c r="D15" s="16">
        <v>0</v>
      </c>
      <c r="E15" s="16">
        <v>50.058999999999997</v>
      </c>
      <c r="F15" s="16">
        <v>343.65899999999999</v>
      </c>
      <c r="G15" s="16">
        <v>393.71799999999996</v>
      </c>
      <c r="H15" s="16">
        <v>312.56400000000002</v>
      </c>
      <c r="I15" s="18">
        <v>706.28199999999993</v>
      </c>
      <c r="J15" s="23">
        <v>226.91499999999999</v>
      </c>
      <c r="K15" s="16">
        <v>72.393000000000001</v>
      </c>
      <c r="L15" s="16">
        <v>299.30799999999999</v>
      </c>
      <c r="M15" s="16">
        <v>0</v>
      </c>
      <c r="N15" s="16">
        <v>299.30799999999999</v>
      </c>
      <c r="O15" s="16">
        <v>5721.6809999999996</v>
      </c>
      <c r="P15" s="24">
        <v>6020.9889999999996</v>
      </c>
      <c r="Q15" s="32"/>
      <c r="R15" s="30"/>
      <c r="S15" s="16"/>
      <c r="T15" s="30"/>
      <c r="U15" s="16"/>
      <c r="V15" s="30"/>
      <c r="W15" s="16"/>
      <c r="X15" s="30">
        <v>0</v>
      </c>
      <c r="Y15" s="30">
        <v>0</v>
      </c>
      <c r="Z15" s="30">
        <v>0</v>
      </c>
      <c r="AA15" s="33">
        <v>0</v>
      </c>
    </row>
    <row r="16" spans="1:27">
      <c r="A16" s="174"/>
      <c r="B16" s="6" t="s">
        <v>399</v>
      </c>
      <c r="C16" s="16">
        <v>1182.6849999999999</v>
      </c>
      <c r="D16" s="16">
        <v>629.37199999999996</v>
      </c>
      <c r="E16" s="16">
        <v>1812.0569999999998</v>
      </c>
      <c r="F16" s="16">
        <v>986.01900000000001</v>
      </c>
      <c r="G16" s="16">
        <v>2798.076</v>
      </c>
      <c r="H16" s="16">
        <v>1161.2850000000001</v>
      </c>
      <c r="I16" s="18">
        <v>3959.3609999999999</v>
      </c>
      <c r="J16" s="23">
        <v>1305.413</v>
      </c>
      <c r="K16" s="16">
        <v>1266.6859999999999</v>
      </c>
      <c r="L16" s="16">
        <v>2572.0990000000002</v>
      </c>
      <c r="M16" s="16">
        <v>1042.8979999999999</v>
      </c>
      <c r="N16" s="16">
        <v>3614.9970000000003</v>
      </c>
      <c r="O16" s="16">
        <v>2823.1610000000001</v>
      </c>
      <c r="P16" s="24">
        <v>6438.1580000000004</v>
      </c>
      <c r="Q16" s="32">
        <v>510</v>
      </c>
      <c r="R16" s="30">
        <v>330</v>
      </c>
      <c r="S16" s="16">
        <v>840</v>
      </c>
      <c r="T16" s="30">
        <v>330</v>
      </c>
      <c r="U16" s="16">
        <v>1170</v>
      </c>
      <c r="V16" s="30">
        <v>1681</v>
      </c>
      <c r="W16" s="16">
        <v>2851</v>
      </c>
      <c r="X16" s="30">
        <v>3036.3150000000001</v>
      </c>
      <c r="Y16" s="30">
        <v>3233.675475</v>
      </c>
      <c r="Z16" s="30">
        <v>3443.8643808749998</v>
      </c>
      <c r="AA16" s="33">
        <v>3667.7155656318746</v>
      </c>
    </row>
    <row r="17" spans="1:27">
      <c r="A17" s="174"/>
      <c r="B17" s="6" t="s">
        <v>400</v>
      </c>
      <c r="C17" s="16"/>
      <c r="D17" s="16"/>
      <c r="E17" s="16"/>
      <c r="F17" s="16"/>
      <c r="G17" s="16"/>
      <c r="H17" s="16"/>
      <c r="I17" s="18"/>
      <c r="J17" s="23"/>
      <c r="K17" s="16"/>
      <c r="L17" s="16"/>
      <c r="M17" s="16"/>
      <c r="N17" s="16"/>
      <c r="O17" s="16"/>
      <c r="P17" s="24"/>
      <c r="Q17" s="32">
        <v>11824.108000000007</v>
      </c>
      <c r="R17" s="30">
        <v>8814.5629999999946</v>
      </c>
      <c r="S17" s="16">
        <v>20638.671000000002</v>
      </c>
      <c r="T17" s="30">
        <v>11558.316000000006</v>
      </c>
      <c r="U17" s="16">
        <v>32196.987000000008</v>
      </c>
      <c r="V17" s="30">
        <v>4696.9783699999998</v>
      </c>
      <c r="W17" s="16">
        <v>36893.965370000005</v>
      </c>
      <c r="X17" s="30">
        <v>39292.073119050001</v>
      </c>
      <c r="Y17" s="30">
        <v>41846.057871788245</v>
      </c>
      <c r="Z17" s="30">
        <v>44566.051633454481</v>
      </c>
      <c r="AA17" s="33">
        <v>47462.844989629019</v>
      </c>
    </row>
    <row r="18" spans="1:27">
      <c r="A18" s="174"/>
      <c r="B18" s="6" t="s">
        <v>401</v>
      </c>
      <c r="C18" s="16">
        <v>12217</v>
      </c>
      <c r="D18" s="16">
        <v>19697</v>
      </c>
      <c r="E18" s="16">
        <v>31914</v>
      </c>
      <c r="F18" s="16">
        <v>15604</v>
      </c>
      <c r="G18" s="16">
        <v>47518</v>
      </c>
      <c r="H18" s="16">
        <v>15900</v>
      </c>
      <c r="I18" s="18">
        <v>63418</v>
      </c>
      <c r="J18" s="23">
        <v>13493.833467</v>
      </c>
      <c r="K18" s="16">
        <v>17151.1767</v>
      </c>
      <c r="L18" s="16">
        <v>30645.010167</v>
      </c>
      <c r="M18" s="16">
        <v>15804.97575</v>
      </c>
      <c r="N18" s="16">
        <v>46449.985916999998</v>
      </c>
      <c r="O18" s="16">
        <v>21248.7399</v>
      </c>
      <c r="P18" s="24">
        <v>67698.725816999999</v>
      </c>
      <c r="Q18" s="32">
        <v>20305</v>
      </c>
      <c r="R18" s="30">
        <v>20637</v>
      </c>
      <c r="S18" s="16">
        <v>40942</v>
      </c>
      <c r="T18" s="30">
        <v>20096</v>
      </c>
      <c r="U18" s="16">
        <v>61038</v>
      </c>
      <c r="V18" s="30">
        <v>27776</v>
      </c>
      <c r="W18" s="16">
        <v>88814</v>
      </c>
      <c r="X18" s="30">
        <v>94586.909999999989</v>
      </c>
      <c r="Y18" s="30">
        <v>100735.05914999999</v>
      </c>
      <c r="Z18" s="30">
        <v>107282.83799474998</v>
      </c>
      <c r="AA18" s="33">
        <v>114256.22246440873</v>
      </c>
    </row>
    <row r="19" spans="1:27">
      <c r="A19" s="174"/>
      <c r="B19" s="3" t="s">
        <v>402</v>
      </c>
      <c r="C19" s="16">
        <v>2182.3609999999999</v>
      </c>
      <c r="D19" s="16">
        <v>1754.6030000000001</v>
      </c>
      <c r="E19" s="16">
        <v>3936.9639999999999</v>
      </c>
      <c r="F19" s="16">
        <v>3510.1930000000002</v>
      </c>
      <c r="G19" s="16">
        <v>7447.1570000000002</v>
      </c>
      <c r="H19" s="16">
        <v>5873.3490000000002</v>
      </c>
      <c r="I19" s="18">
        <v>13320.506000000001</v>
      </c>
      <c r="J19" s="23">
        <v>2720.0169999999998</v>
      </c>
      <c r="K19" s="16">
        <v>2575.877</v>
      </c>
      <c r="L19" s="16">
        <v>5295.8940000000002</v>
      </c>
      <c r="M19" s="16">
        <v>4244.8469999999998</v>
      </c>
      <c r="N19" s="16">
        <v>9540.741</v>
      </c>
      <c r="O19" s="16">
        <v>4948.4179999999997</v>
      </c>
      <c r="P19" s="24">
        <v>14489.159</v>
      </c>
      <c r="Q19" s="32">
        <v>6752</v>
      </c>
      <c r="R19" s="30">
        <v>8518</v>
      </c>
      <c r="S19" s="16">
        <v>15270</v>
      </c>
      <c r="T19" s="30">
        <v>7430</v>
      </c>
      <c r="U19" s="16">
        <v>22700</v>
      </c>
      <c r="V19" s="30">
        <v>8559</v>
      </c>
      <c r="W19" s="16">
        <v>31259</v>
      </c>
      <c r="X19" s="30">
        <v>33290.834999999999</v>
      </c>
      <c r="Y19" s="30">
        <v>35454.739275</v>
      </c>
      <c r="Z19" s="30">
        <v>37759.297327875</v>
      </c>
      <c r="AA19" s="33">
        <v>40213.65165418687</v>
      </c>
    </row>
    <row r="20" spans="1:27">
      <c r="A20" s="175"/>
      <c r="B20" s="7" t="s">
        <v>403</v>
      </c>
      <c r="C20" s="16">
        <v>126419.92422</v>
      </c>
      <c r="D20" s="16">
        <v>124339.20340000001</v>
      </c>
      <c r="E20" s="16">
        <v>250759.12761999998</v>
      </c>
      <c r="F20" s="16">
        <v>142886.08285999999</v>
      </c>
      <c r="G20" s="16">
        <v>393645.21048000001</v>
      </c>
      <c r="H20" s="16">
        <v>201736.31055000002</v>
      </c>
      <c r="I20" s="18">
        <v>595381.52103000018</v>
      </c>
      <c r="J20" s="23">
        <v>126211.67651699999</v>
      </c>
      <c r="K20" s="16">
        <v>148774.78115000002</v>
      </c>
      <c r="L20" s="16">
        <v>274986.45766700001</v>
      </c>
      <c r="M20" s="16">
        <v>141218.17781000002</v>
      </c>
      <c r="N20" s="16">
        <v>416204.63547699997</v>
      </c>
      <c r="O20" s="16">
        <v>183982.58866000001</v>
      </c>
      <c r="P20" s="24">
        <v>600187.22413700004</v>
      </c>
      <c r="Q20" s="23">
        <v>180037.47220000002</v>
      </c>
      <c r="R20" s="16">
        <v>178506.33499999999</v>
      </c>
      <c r="S20" s="16">
        <v>358543.80720000004</v>
      </c>
      <c r="T20" s="16">
        <v>175684.21224000002</v>
      </c>
      <c r="U20" s="16">
        <v>534228.01943999995</v>
      </c>
      <c r="V20" s="16">
        <v>231318.2971</v>
      </c>
      <c r="W20" s="16">
        <v>765546.31654000003</v>
      </c>
      <c r="X20" s="16">
        <v>815306.82711509988</v>
      </c>
      <c r="Y20" s="16">
        <v>868301.77087758156</v>
      </c>
      <c r="Z20" s="16">
        <v>924741.38598462427</v>
      </c>
      <c r="AA20" s="24">
        <v>984849.57607362466</v>
      </c>
    </row>
    <row r="21" spans="1:27">
      <c r="A21" s="173" t="s">
        <v>404</v>
      </c>
      <c r="B21" s="7" t="s">
        <v>405</v>
      </c>
      <c r="C21" s="16">
        <v>119454.36686000001</v>
      </c>
      <c r="D21" s="16">
        <v>116590.65826</v>
      </c>
      <c r="E21" s="16">
        <v>236045.02512000001</v>
      </c>
      <c r="F21" s="16">
        <v>134763.47270000001</v>
      </c>
      <c r="G21" s="16">
        <v>370808.49782000005</v>
      </c>
      <c r="H21" s="16">
        <v>190150.08132</v>
      </c>
      <c r="I21" s="18">
        <v>560958.57914000005</v>
      </c>
      <c r="J21" s="23">
        <v>116899.066697</v>
      </c>
      <c r="K21" s="16">
        <v>139631.48877</v>
      </c>
      <c r="L21" s="16">
        <v>256530.55546699997</v>
      </c>
      <c r="M21" s="16">
        <v>131632.82010000001</v>
      </c>
      <c r="N21" s="16">
        <v>388163.37556699995</v>
      </c>
      <c r="O21" s="16">
        <v>173180.50923</v>
      </c>
      <c r="P21" s="24">
        <v>561343.88479699998</v>
      </c>
      <c r="Q21" s="23">
        <v>173110</v>
      </c>
      <c r="R21" s="16">
        <v>168264</v>
      </c>
      <c r="S21" s="16">
        <v>341374</v>
      </c>
      <c r="T21" s="16">
        <v>163691</v>
      </c>
      <c r="U21" s="16">
        <v>505065</v>
      </c>
      <c r="V21" s="16">
        <v>218633</v>
      </c>
      <c r="W21" s="16">
        <v>723698</v>
      </c>
      <c r="X21" s="16">
        <v>770738.37</v>
      </c>
      <c r="Y21" s="16">
        <v>820836.36404999997</v>
      </c>
      <c r="Z21" s="16">
        <v>874190.72771324997</v>
      </c>
      <c r="AA21" s="24">
        <v>931013.12501461117</v>
      </c>
    </row>
    <row r="22" spans="1:27">
      <c r="A22" s="174"/>
      <c r="B22" s="3" t="s">
        <v>406</v>
      </c>
      <c r="C22" s="16">
        <v>117272.00586</v>
      </c>
      <c r="D22" s="16">
        <v>114836.05525999999</v>
      </c>
      <c r="E22" s="16">
        <v>232108.06112</v>
      </c>
      <c r="F22" s="16">
        <v>131253.27970000001</v>
      </c>
      <c r="G22" s="16">
        <v>363361.34082000004</v>
      </c>
      <c r="H22" s="16">
        <v>184276.73232000001</v>
      </c>
      <c r="I22" s="18">
        <v>547638.07313999999</v>
      </c>
      <c r="J22" s="23">
        <v>114179.04969699999</v>
      </c>
      <c r="K22" s="16">
        <v>137055.61176999999</v>
      </c>
      <c r="L22" s="16">
        <v>251234.66146699997</v>
      </c>
      <c r="M22" s="16">
        <v>127387.9731</v>
      </c>
      <c r="N22" s="16">
        <v>378622.63456699997</v>
      </c>
      <c r="O22" s="16">
        <v>168232.09122999999</v>
      </c>
      <c r="P22" s="24">
        <v>546854.72579699999</v>
      </c>
      <c r="Q22" s="32">
        <v>166459</v>
      </c>
      <c r="R22" s="30">
        <v>159844</v>
      </c>
      <c r="S22" s="16">
        <v>326303</v>
      </c>
      <c r="T22" s="30">
        <v>156346</v>
      </c>
      <c r="U22" s="16">
        <v>482649</v>
      </c>
      <c r="V22" s="30">
        <v>210082</v>
      </c>
      <c r="W22" s="16">
        <v>692731</v>
      </c>
      <c r="X22" s="30">
        <v>737758.51500000001</v>
      </c>
      <c r="Y22" s="30">
        <v>785712.81847499998</v>
      </c>
      <c r="Z22" s="30">
        <v>836784.15167587495</v>
      </c>
      <c r="AA22" s="33">
        <v>891175.12153480679</v>
      </c>
    </row>
    <row r="23" spans="1:27">
      <c r="A23" s="174"/>
      <c r="B23" s="3" t="s">
        <v>407</v>
      </c>
      <c r="C23" s="16">
        <v>2182.3609999999999</v>
      </c>
      <c r="D23" s="16">
        <v>1754.6030000000001</v>
      </c>
      <c r="E23" s="16">
        <v>3936.9639999999999</v>
      </c>
      <c r="F23" s="16">
        <v>3510.1930000000002</v>
      </c>
      <c r="G23" s="16">
        <v>7447.1570000000002</v>
      </c>
      <c r="H23" s="16">
        <v>5873.3490000000002</v>
      </c>
      <c r="I23" s="18">
        <v>13320.506000000001</v>
      </c>
      <c r="J23" s="23">
        <v>2720.0169999999998</v>
      </c>
      <c r="K23" s="16">
        <v>2575.877</v>
      </c>
      <c r="L23" s="16">
        <v>5295.8940000000002</v>
      </c>
      <c r="M23" s="16">
        <v>4244.8469999999998</v>
      </c>
      <c r="N23" s="16">
        <v>9540.741</v>
      </c>
      <c r="O23" s="16">
        <v>4948.4179999999997</v>
      </c>
      <c r="P23" s="24">
        <v>14489.159</v>
      </c>
      <c r="Q23" s="32">
        <v>6651</v>
      </c>
      <c r="R23" s="30">
        <v>8420</v>
      </c>
      <c r="S23" s="16">
        <v>15071</v>
      </c>
      <c r="T23" s="30">
        <v>7345</v>
      </c>
      <c r="U23" s="16">
        <v>22416</v>
      </c>
      <c r="V23" s="30">
        <v>8551</v>
      </c>
      <c r="W23" s="16">
        <v>30967</v>
      </c>
      <c r="X23" s="30">
        <v>32979.854999999996</v>
      </c>
      <c r="Y23" s="30">
        <v>35123.545574999996</v>
      </c>
      <c r="Z23" s="30">
        <v>37406.576037374994</v>
      </c>
      <c r="AA23" s="33">
        <v>39838.003479804371</v>
      </c>
    </row>
    <row r="24" spans="1:27">
      <c r="A24" s="174"/>
      <c r="B24" s="7" t="s">
        <v>408</v>
      </c>
      <c r="C24" s="16">
        <v>114140.85186</v>
      </c>
      <c r="D24" s="16">
        <v>112469.40126</v>
      </c>
      <c r="E24" s="16">
        <v>226610.25312000001</v>
      </c>
      <c r="F24" s="16">
        <v>129498.7803</v>
      </c>
      <c r="G24" s="16">
        <v>356109.03341999999</v>
      </c>
      <c r="H24" s="16">
        <v>180739.03132000001</v>
      </c>
      <c r="I24" s="18">
        <v>536848.06474000006</v>
      </c>
      <c r="J24" s="23">
        <v>110700.38511</v>
      </c>
      <c r="K24" s="16">
        <v>134207.35104000001</v>
      </c>
      <c r="L24" s="16">
        <v>244907.73615000001</v>
      </c>
      <c r="M24" s="16">
        <v>125835.96494999999</v>
      </c>
      <c r="N24" s="16">
        <v>370743.70110000001</v>
      </c>
      <c r="O24" s="16">
        <v>166898.67324999999</v>
      </c>
      <c r="P24" s="24">
        <v>537642.37434999994</v>
      </c>
      <c r="Q24" s="32">
        <v>165316.11300000001</v>
      </c>
      <c r="R24" s="30">
        <v>160308.23000000001</v>
      </c>
      <c r="S24" s="16">
        <v>325624.34299999999</v>
      </c>
      <c r="T24" s="30">
        <v>156771.00364400004</v>
      </c>
      <c r="U24" s="16">
        <v>482395.34664400003</v>
      </c>
      <c r="V24" s="30">
        <v>209233.758</v>
      </c>
      <c r="W24" s="16">
        <v>691629.10464400006</v>
      </c>
      <c r="X24" s="30">
        <v>736584.99644586002</v>
      </c>
      <c r="Y24" s="30">
        <v>784463.02121484093</v>
      </c>
      <c r="Z24" s="30">
        <v>835453.11759380554</v>
      </c>
      <c r="AA24" s="33">
        <v>889757.5702374028</v>
      </c>
    </row>
    <row r="25" spans="1:27">
      <c r="A25" s="175"/>
      <c r="B25" s="7" t="s">
        <v>409</v>
      </c>
      <c r="C25" s="17">
        <v>5313.515000000014</v>
      </c>
      <c r="D25" s="17">
        <v>4121.2569999999978</v>
      </c>
      <c r="E25" s="17">
        <v>9434.7720000000118</v>
      </c>
      <c r="F25" s="17">
        <v>5264.6924000000145</v>
      </c>
      <c r="G25" s="17">
        <v>14699.464400000026</v>
      </c>
      <c r="H25" s="17">
        <v>9411.0499999999884</v>
      </c>
      <c r="I25" s="19">
        <v>24110.514400000015</v>
      </c>
      <c r="J25" s="25">
        <v>6198.6815869999991</v>
      </c>
      <c r="K25" s="17">
        <v>5424.1377299999876</v>
      </c>
      <c r="L25" s="17">
        <v>11622.819316999987</v>
      </c>
      <c r="M25" s="17">
        <v>5796.8551500000176</v>
      </c>
      <c r="N25" s="17">
        <v>17419.674467000004</v>
      </c>
      <c r="O25" s="17">
        <v>6281.8359800000035</v>
      </c>
      <c r="P25" s="26">
        <v>23701.510447000008</v>
      </c>
      <c r="Q25" s="34">
        <v>7793.8869999999879</v>
      </c>
      <c r="R25" s="31">
        <v>7955.7699999999895</v>
      </c>
      <c r="S25" s="17">
        <v>15749.656999999977</v>
      </c>
      <c r="T25" s="31">
        <v>6919.9963559999596</v>
      </c>
      <c r="U25" s="17">
        <v>22669.653355999937</v>
      </c>
      <c r="V25" s="31">
        <v>9399.2419999999984</v>
      </c>
      <c r="W25" s="17">
        <v>32068.895355999935</v>
      </c>
      <c r="X25" s="31">
        <v>34153.37355413998</v>
      </c>
      <c r="Y25" s="31">
        <v>36373.342835159041</v>
      </c>
      <c r="Z25" s="31">
        <v>38737.610119444435</v>
      </c>
      <c r="AA25" s="35">
        <v>41255.554777208366</v>
      </c>
    </row>
    <row r="26" spans="1:27">
      <c r="A26" s="173" t="s">
        <v>410</v>
      </c>
      <c r="B26" s="7" t="s">
        <v>405</v>
      </c>
      <c r="C26" s="16"/>
      <c r="D26" s="16"/>
      <c r="E26" s="16"/>
      <c r="F26" s="16"/>
      <c r="G26" s="16"/>
      <c r="H26" s="16"/>
      <c r="I26" s="18"/>
      <c r="J26" s="23"/>
      <c r="K26" s="16"/>
      <c r="L26" s="16"/>
      <c r="M26" s="16"/>
      <c r="N26" s="16"/>
      <c r="O26" s="16"/>
      <c r="P26" s="24"/>
      <c r="Q26" s="23"/>
      <c r="R26" s="16"/>
      <c r="S26" s="16"/>
      <c r="T26" s="16"/>
      <c r="U26" s="16"/>
      <c r="V26" s="16"/>
      <c r="W26" s="16"/>
      <c r="X26" s="16"/>
      <c r="Y26" s="16"/>
      <c r="Z26" s="16"/>
      <c r="AA26" s="24"/>
    </row>
    <row r="27" spans="1:27">
      <c r="A27" s="174"/>
      <c r="B27" s="3" t="s">
        <v>406</v>
      </c>
      <c r="C27" s="16"/>
      <c r="D27" s="16"/>
      <c r="E27" s="16"/>
      <c r="F27" s="16"/>
      <c r="G27" s="16"/>
      <c r="H27" s="16"/>
      <c r="I27" s="18"/>
      <c r="J27" s="23"/>
      <c r="K27" s="16"/>
      <c r="L27" s="16"/>
      <c r="M27" s="16"/>
      <c r="N27" s="16"/>
      <c r="O27" s="16"/>
      <c r="P27" s="24"/>
      <c r="Q27" s="32"/>
      <c r="R27" s="30"/>
      <c r="S27" s="16"/>
      <c r="T27" s="30"/>
      <c r="U27" s="16"/>
      <c r="V27" s="30"/>
      <c r="W27" s="16"/>
      <c r="X27" s="30"/>
      <c r="Y27" s="30"/>
      <c r="Z27" s="30"/>
      <c r="AA27" s="33"/>
    </row>
    <row r="28" spans="1:27">
      <c r="A28" s="175"/>
      <c r="B28" s="3" t="s">
        <v>407</v>
      </c>
      <c r="C28" s="16"/>
      <c r="D28" s="16"/>
      <c r="E28" s="16"/>
      <c r="F28" s="16"/>
      <c r="G28" s="16"/>
      <c r="H28" s="16"/>
      <c r="I28" s="18"/>
      <c r="J28" s="23"/>
      <c r="K28" s="16"/>
      <c r="L28" s="16"/>
      <c r="M28" s="16"/>
      <c r="N28" s="16"/>
      <c r="O28" s="16"/>
      <c r="P28" s="24"/>
      <c r="Q28" s="32"/>
      <c r="R28" s="30"/>
      <c r="S28" s="16"/>
      <c r="T28" s="30"/>
      <c r="U28" s="16"/>
      <c r="V28" s="30"/>
      <c r="W28" s="16"/>
      <c r="X28" s="30"/>
      <c r="Y28" s="30"/>
      <c r="Z28" s="30"/>
      <c r="AA28" s="33"/>
    </row>
    <row r="29" spans="1:27">
      <c r="A29" s="173" t="s">
        <v>411</v>
      </c>
      <c r="B29" s="7" t="s">
        <v>405</v>
      </c>
      <c r="C29" s="16"/>
      <c r="D29" s="16"/>
      <c r="E29" s="16"/>
      <c r="F29" s="16"/>
      <c r="G29" s="16"/>
      <c r="H29" s="16"/>
      <c r="I29" s="18"/>
      <c r="J29" s="23"/>
      <c r="K29" s="16"/>
      <c r="L29" s="16"/>
      <c r="M29" s="16"/>
      <c r="N29" s="16"/>
      <c r="O29" s="16"/>
      <c r="P29" s="24"/>
      <c r="Q29" s="23"/>
      <c r="R29" s="16"/>
      <c r="S29" s="16"/>
      <c r="T29" s="16"/>
      <c r="U29" s="16"/>
      <c r="V29" s="16"/>
      <c r="W29" s="16"/>
      <c r="X29" s="16"/>
      <c r="Y29" s="16"/>
      <c r="Z29" s="16"/>
      <c r="AA29" s="24"/>
    </row>
    <row r="30" spans="1:27">
      <c r="A30" s="174"/>
      <c r="B30" s="3" t="s">
        <v>406</v>
      </c>
      <c r="C30" s="16"/>
      <c r="D30" s="16"/>
      <c r="E30" s="16"/>
      <c r="F30" s="16"/>
      <c r="G30" s="16"/>
      <c r="H30" s="16"/>
      <c r="I30" s="18"/>
      <c r="J30" s="23"/>
      <c r="K30" s="16"/>
      <c r="L30" s="16"/>
      <c r="M30" s="16"/>
      <c r="N30" s="16"/>
      <c r="O30" s="16"/>
      <c r="P30" s="24"/>
      <c r="Q30" s="32"/>
      <c r="R30" s="30"/>
      <c r="S30" s="16"/>
      <c r="T30" s="30"/>
      <c r="U30" s="16"/>
      <c r="V30" s="30"/>
      <c r="W30" s="16"/>
      <c r="X30" s="30"/>
      <c r="Y30" s="30"/>
      <c r="Z30" s="30"/>
      <c r="AA30" s="33"/>
    </row>
    <row r="31" spans="1:27">
      <c r="A31" s="175"/>
      <c r="B31" s="3" t="s">
        <v>407</v>
      </c>
      <c r="C31" s="16"/>
      <c r="D31" s="16"/>
      <c r="E31" s="16"/>
      <c r="F31" s="16"/>
      <c r="G31" s="16"/>
      <c r="H31" s="16"/>
      <c r="I31" s="18"/>
      <c r="J31" s="23"/>
      <c r="K31" s="16"/>
      <c r="L31" s="16"/>
      <c r="M31" s="16"/>
      <c r="N31" s="16"/>
      <c r="O31" s="16"/>
      <c r="P31" s="24"/>
      <c r="Q31" s="32"/>
      <c r="R31" s="30"/>
      <c r="S31" s="16"/>
      <c r="T31" s="30"/>
      <c r="U31" s="16"/>
      <c r="V31" s="30"/>
      <c r="W31" s="16"/>
      <c r="X31" s="30"/>
      <c r="Y31" s="30"/>
      <c r="Z31" s="30"/>
      <c r="AA31" s="33"/>
    </row>
    <row r="32" spans="1:27">
      <c r="A32" s="173" t="s">
        <v>412</v>
      </c>
      <c r="B32" s="7" t="s">
        <v>405</v>
      </c>
      <c r="C32" s="16">
        <v>6965.5573599999998</v>
      </c>
      <c r="D32" s="16">
        <v>7748.5451400000002</v>
      </c>
      <c r="E32" s="16">
        <v>14714.102500000001</v>
      </c>
      <c r="F32" s="16">
        <v>8122.6101600000002</v>
      </c>
      <c r="G32" s="16">
        <v>22836.712660000001</v>
      </c>
      <c r="H32" s="16">
        <v>11586.229230000001</v>
      </c>
      <c r="I32" s="18">
        <v>34422.941890000002</v>
      </c>
      <c r="J32" s="23">
        <v>9312.6098199999997</v>
      </c>
      <c r="K32" s="16">
        <v>9143.2923800000008</v>
      </c>
      <c r="L32" s="16">
        <v>18455.9022</v>
      </c>
      <c r="M32" s="16">
        <v>9585.3577100000002</v>
      </c>
      <c r="N32" s="16">
        <v>28041.259910000001</v>
      </c>
      <c r="O32" s="16">
        <v>10802.07943</v>
      </c>
      <c r="P32" s="24">
        <v>38843.339339999999</v>
      </c>
      <c r="Q32" s="23">
        <v>6926</v>
      </c>
      <c r="R32" s="16">
        <v>10243</v>
      </c>
      <c r="S32" s="16">
        <v>17169</v>
      </c>
      <c r="T32" s="16">
        <v>11996</v>
      </c>
      <c r="U32" s="16">
        <v>29165</v>
      </c>
      <c r="V32" s="16">
        <v>12685</v>
      </c>
      <c r="W32" s="16">
        <v>41850</v>
      </c>
      <c r="X32" s="16">
        <v>42376.135870949998</v>
      </c>
      <c r="Y32" s="16">
        <v>42921.630967211699</v>
      </c>
      <c r="Z32" s="16">
        <v>43482.702667930498</v>
      </c>
      <c r="AA32" s="24">
        <v>44060.184509745894</v>
      </c>
    </row>
    <row r="33" spans="1:27">
      <c r="A33" s="174"/>
      <c r="B33" s="3" t="s">
        <v>406</v>
      </c>
      <c r="C33" s="16">
        <v>6965.5573599999998</v>
      </c>
      <c r="D33" s="16">
        <v>7748.5451400000002</v>
      </c>
      <c r="E33" s="16">
        <v>14714.102500000001</v>
      </c>
      <c r="F33" s="16">
        <v>8122.6101600000002</v>
      </c>
      <c r="G33" s="16">
        <v>22836.712660000001</v>
      </c>
      <c r="H33" s="16">
        <v>11586.229230000001</v>
      </c>
      <c r="I33" s="18">
        <v>34422.941890000002</v>
      </c>
      <c r="J33" s="23">
        <v>9312.6098199999997</v>
      </c>
      <c r="K33" s="16">
        <v>9143.2923800000008</v>
      </c>
      <c r="L33" s="16">
        <v>18455.9022</v>
      </c>
      <c r="M33" s="16">
        <v>9585.3577100000002</v>
      </c>
      <c r="N33" s="16">
        <v>28041.259910000001</v>
      </c>
      <c r="O33" s="16">
        <v>10802.07943</v>
      </c>
      <c r="P33" s="24">
        <v>38843.339339999999</v>
      </c>
      <c r="Q33" s="32">
        <v>6825</v>
      </c>
      <c r="R33" s="30">
        <v>10145</v>
      </c>
      <c r="S33" s="16">
        <v>16970</v>
      </c>
      <c r="T33" s="30">
        <v>11911</v>
      </c>
      <c r="U33" s="16">
        <v>28881</v>
      </c>
      <c r="V33" s="30">
        <v>12677</v>
      </c>
      <c r="W33" s="16">
        <v>41558</v>
      </c>
      <c r="X33" s="30">
        <v>42065.155870949995</v>
      </c>
      <c r="Y33" s="30">
        <v>42590.437267211695</v>
      </c>
      <c r="Z33" s="30">
        <v>43129.9813774305</v>
      </c>
      <c r="AA33" s="33">
        <v>43684.536335363395</v>
      </c>
    </row>
    <row r="34" spans="1:27">
      <c r="A34" s="174"/>
      <c r="B34" s="3" t="s">
        <v>407</v>
      </c>
      <c r="C34" s="16"/>
      <c r="D34" s="16"/>
      <c r="E34" s="16"/>
      <c r="F34" s="16"/>
      <c r="G34" s="16"/>
      <c r="H34" s="16"/>
      <c r="I34" s="18"/>
      <c r="J34" s="23"/>
      <c r="K34" s="16"/>
      <c r="L34" s="16"/>
      <c r="M34" s="16"/>
      <c r="N34" s="16"/>
      <c r="O34" s="16"/>
      <c r="P34" s="24"/>
      <c r="Q34" s="32">
        <v>101</v>
      </c>
      <c r="R34" s="30">
        <v>98</v>
      </c>
      <c r="S34" s="16">
        <v>199</v>
      </c>
      <c r="T34" s="30">
        <v>85</v>
      </c>
      <c r="U34" s="16">
        <v>284</v>
      </c>
      <c r="V34" s="30">
        <v>8</v>
      </c>
      <c r="W34" s="16">
        <v>292</v>
      </c>
      <c r="X34" s="30">
        <v>310.97999999999996</v>
      </c>
      <c r="Y34" s="30">
        <v>331.19369999999992</v>
      </c>
      <c r="Z34" s="30">
        <v>352.7212904999999</v>
      </c>
      <c r="AA34" s="33">
        <v>375.64817438249986</v>
      </c>
    </row>
    <row r="35" spans="1:27">
      <c r="A35" s="174"/>
      <c r="B35" s="7" t="s">
        <v>408</v>
      </c>
      <c r="C35" s="16">
        <v>6965.5573599999998</v>
      </c>
      <c r="D35" s="16">
        <v>7748.5451400000002</v>
      </c>
      <c r="E35" s="16">
        <v>14714.102500000001</v>
      </c>
      <c r="F35" s="16">
        <v>8122.6101600000002</v>
      </c>
      <c r="G35" s="16">
        <v>22836.712660000001</v>
      </c>
      <c r="H35" s="16">
        <v>11586.229230000001</v>
      </c>
      <c r="I35" s="18">
        <v>34422.941890000002</v>
      </c>
      <c r="J35" s="23">
        <v>9258.9928199999995</v>
      </c>
      <c r="K35" s="16">
        <v>9094.8923799999993</v>
      </c>
      <c r="L35" s="16">
        <v>18353.885199999997</v>
      </c>
      <c r="M35" s="16">
        <v>9523.3577100000002</v>
      </c>
      <c r="N35" s="16">
        <v>27877.242909999997</v>
      </c>
      <c r="O35" s="16">
        <v>10722.779430000001</v>
      </c>
      <c r="P35" s="24">
        <v>38600.022339999996</v>
      </c>
      <c r="Q35" s="32">
        <v>6811</v>
      </c>
      <c r="R35" s="30">
        <v>10145</v>
      </c>
      <c r="S35" s="16">
        <v>16956</v>
      </c>
      <c r="T35" s="30">
        <v>11911</v>
      </c>
      <c r="U35" s="16">
        <v>28867</v>
      </c>
      <c r="V35" s="30">
        <v>12677</v>
      </c>
      <c r="W35" s="16">
        <v>41544</v>
      </c>
      <c r="X35" s="30">
        <v>42050.245870949999</v>
      </c>
      <c r="Y35" s="30">
        <v>42574.558117211745</v>
      </c>
      <c r="Z35" s="30">
        <v>43113.070082180515</v>
      </c>
      <c r="AA35" s="33">
        <v>43666.525806072241</v>
      </c>
    </row>
    <row r="36" spans="1:27">
      <c r="A36" s="174"/>
      <c r="B36" s="7" t="s">
        <v>409</v>
      </c>
      <c r="C36" s="16">
        <v>0</v>
      </c>
      <c r="D36" s="16">
        <v>0</v>
      </c>
      <c r="E36" s="16">
        <v>0</v>
      </c>
      <c r="F36" s="16"/>
      <c r="G36" s="16">
        <v>0</v>
      </c>
      <c r="H36" s="16"/>
      <c r="I36" s="18">
        <v>0</v>
      </c>
      <c r="J36" s="23">
        <v>53.617000000000203</v>
      </c>
      <c r="K36" s="16">
        <v>48.4</v>
      </c>
      <c r="L36" s="16">
        <v>102.01700000000019</v>
      </c>
      <c r="M36" s="16">
        <v>62</v>
      </c>
      <c r="N36" s="16">
        <v>164.01700000000019</v>
      </c>
      <c r="O36" s="16">
        <v>79.3</v>
      </c>
      <c r="P36" s="24">
        <v>243.31700000000018</v>
      </c>
      <c r="Q36" s="32">
        <v>115</v>
      </c>
      <c r="R36" s="30">
        <v>98</v>
      </c>
      <c r="S36" s="16">
        <v>213</v>
      </c>
      <c r="T36" s="30">
        <v>85</v>
      </c>
      <c r="U36" s="16">
        <v>298</v>
      </c>
      <c r="V36" s="30">
        <v>8</v>
      </c>
      <c r="W36" s="16">
        <v>306</v>
      </c>
      <c r="X36" s="30">
        <v>325.89</v>
      </c>
      <c r="Y36" s="30">
        <v>347.07284999999996</v>
      </c>
      <c r="Z36" s="30">
        <v>369.63258524999992</v>
      </c>
      <c r="AA36" s="33">
        <v>393.65870329124988</v>
      </c>
    </row>
    <row r="37" spans="1:27">
      <c r="A37" s="175"/>
      <c r="B37" s="7" t="s">
        <v>413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9">
        <v>0</v>
      </c>
      <c r="J37" s="25">
        <v>0</v>
      </c>
      <c r="K37" s="17">
        <v>1.4566126083082054E-12</v>
      </c>
      <c r="L37" s="17">
        <v>1.4424017535930034E-12</v>
      </c>
      <c r="M37" s="17">
        <v>0</v>
      </c>
      <c r="N37" s="17">
        <v>1.4424017535930034E-12</v>
      </c>
      <c r="O37" s="17">
        <v>0</v>
      </c>
      <c r="P37" s="26">
        <v>0</v>
      </c>
      <c r="Q37" s="34">
        <v>0</v>
      </c>
      <c r="R37" s="31">
        <v>0</v>
      </c>
      <c r="S37" s="17">
        <v>0</v>
      </c>
      <c r="T37" s="31">
        <v>0</v>
      </c>
      <c r="U37" s="17">
        <v>0</v>
      </c>
      <c r="V37" s="31">
        <v>0</v>
      </c>
      <c r="W37" s="17">
        <v>0</v>
      </c>
      <c r="X37" s="31">
        <v>0</v>
      </c>
      <c r="Y37" s="31">
        <v>-4.6782133722444996E-11</v>
      </c>
      <c r="Z37" s="31">
        <v>4.9998334361589514E-7</v>
      </c>
      <c r="AA37" s="35">
        <v>3.8240290223257034E-7</v>
      </c>
    </row>
    <row r="38" spans="1:27">
      <c r="A38" s="173" t="s">
        <v>414</v>
      </c>
      <c r="B38" s="7" t="s">
        <v>415</v>
      </c>
      <c r="C38" s="17"/>
      <c r="D38" s="17"/>
      <c r="E38" s="17"/>
      <c r="F38" s="17"/>
      <c r="G38" s="17"/>
      <c r="H38" s="17"/>
      <c r="I38" s="19"/>
      <c r="J38" s="25">
        <v>1137.5</v>
      </c>
      <c r="K38" s="17">
        <v>1142.5</v>
      </c>
      <c r="L38" s="17">
        <v>1142.5</v>
      </c>
      <c r="M38" s="17">
        <v>1143</v>
      </c>
      <c r="N38" s="17">
        <v>1143</v>
      </c>
      <c r="O38" s="17">
        <v>1145</v>
      </c>
      <c r="P38" s="26">
        <v>1145</v>
      </c>
      <c r="Q38" s="34">
        <v>1172.5</v>
      </c>
      <c r="R38" s="31">
        <v>1172.5</v>
      </c>
      <c r="S38" s="17">
        <v>1172.5</v>
      </c>
      <c r="T38" s="31">
        <v>1172.5</v>
      </c>
      <c r="U38" s="17">
        <v>1172.5</v>
      </c>
      <c r="V38" s="31">
        <v>1172.5</v>
      </c>
      <c r="W38" s="17">
        <v>1172.5</v>
      </c>
      <c r="X38" s="31">
        <v>1172.5</v>
      </c>
      <c r="Y38" s="31">
        <v>1172.5</v>
      </c>
      <c r="Z38" s="31">
        <v>1172.5</v>
      </c>
      <c r="AA38" s="35">
        <v>1172.5</v>
      </c>
    </row>
    <row r="39" spans="1:27">
      <c r="A39" s="174"/>
      <c r="B39" s="7" t="s">
        <v>416</v>
      </c>
      <c r="C39" s="16">
        <v>1159</v>
      </c>
      <c r="D39" s="16">
        <v>1159</v>
      </c>
      <c r="E39" s="16">
        <v>1159</v>
      </c>
      <c r="F39" s="16">
        <v>1172</v>
      </c>
      <c r="G39" s="16">
        <v>1172</v>
      </c>
      <c r="H39" s="16">
        <v>1184</v>
      </c>
      <c r="I39" s="18">
        <v>1184</v>
      </c>
      <c r="J39" s="23">
        <v>1192</v>
      </c>
      <c r="K39" s="16">
        <v>1193</v>
      </c>
      <c r="L39" s="16">
        <v>1193</v>
      </c>
      <c r="M39" s="16">
        <v>1188</v>
      </c>
      <c r="N39" s="16">
        <v>1188</v>
      </c>
      <c r="O39" s="16">
        <v>1179</v>
      </c>
      <c r="P39" s="24">
        <v>1179</v>
      </c>
      <c r="Q39" s="32">
        <v>1256.5</v>
      </c>
      <c r="R39" s="30">
        <v>1256.5</v>
      </c>
      <c r="S39" s="16">
        <v>1256.5</v>
      </c>
      <c r="T39" s="30">
        <v>1256.5</v>
      </c>
      <c r="U39" s="16">
        <v>1256.5</v>
      </c>
      <c r="V39" s="30">
        <v>1256.5</v>
      </c>
      <c r="W39" s="16">
        <v>1256.5</v>
      </c>
      <c r="X39" s="30">
        <v>1256.5</v>
      </c>
      <c r="Y39" s="30">
        <v>1256.5</v>
      </c>
      <c r="Z39" s="30">
        <v>1256.5</v>
      </c>
      <c r="AA39" s="33">
        <v>1256.5</v>
      </c>
    </row>
    <row r="40" spans="1:27">
      <c r="A40" s="174"/>
      <c r="B40" s="7" t="s">
        <v>417</v>
      </c>
      <c r="C40" s="17"/>
      <c r="D40" s="17"/>
      <c r="E40" s="17"/>
      <c r="F40" s="17"/>
      <c r="G40" s="17"/>
      <c r="H40" s="17"/>
      <c r="I40" s="19"/>
      <c r="J40" s="25"/>
      <c r="K40" s="17"/>
      <c r="L40" s="17"/>
      <c r="M40" s="17"/>
      <c r="N40" s="17"/>
      <c r="O40" s="17"/>
      <c r="P40" s="26"/>
      <c r="Q40" s="34"/>
      <c r="R40" s="31"/>
      <c r="S40" s="17"/>
      <c r="T40" s="31"/>
      <c r="U40" s="17"/>
      <c r="V40" s="31"/>
      <c r="W40" s="17"/>
      <c r="X40" s="31"/>
      <c r="Y40" s="31"/>
      <c r="Z40" s="31"/>
      <c r="AA40" s="35"/>
    </row>
    <row r="41" spans="1:27">
      <c r="A41" s="175"/>
      <c r="B41" s="7" t="s">
        <v>418</v>
      </c>
      <c r="C41" s="17">
        <v>1091</v>
      </c>
      <c r="D41" s="17">
        <v>1097</v>
      </c>
      <c r="E41" s="17">
        <v>1094</v>
      </c>
      <c r="F41" s="17">
        <v>1096</v>
      </c>
      <c r="G41" s="17">
        <v>1094.6666666666667</v>
      </c>
      <c r="H41" s="17">
        <v>1116</v>
      </c>
      <c r="I41" s="19">
        <v>1100</v>
      </c>
      <c r="J41" s="25">
        <v>1105</v>
      </c>
      <c r="K41" s="17">
        <v>1117</v>
      </c>
      <c r="L41" s="17">
        <v>1111</v>
      </c>
      <c r="M41" s="17">
        <v>1116</v>
      </c>
      <c r="N41" s="17">
        <v>1112.6666666666667</v>
      </c>
      <c r="O41" s="17">
        <v>1110</v>
      </c>
      <c r="P41" s="26">
        <v>1112</v>
      </c>
      <c r="Q41" s="25">
        <v>1154</v>
      </c>
      <c r="R41" s="17">
        <v>1172.5</v>
      </c>
      <c r="S41" s="17">
        <v>1163.25</v>
      </c>
      <c r="T41" s="17">
        <v>1172.5</v>
      </c>
      <c r="U41" s="17">
        <v>1166.3333333333333</v>
      </c>
      <c r="V41" s="17">
        <v>1172.5</v>
      </c>
      <c r="W41" s="17">
        <v>1167.875</v>
      </c>
      <c r="X41" s="17">
        <v>1172.5</v>
      </c>
      <c r="Y41" s="17">
        <v>1172.5</v>
      </c>
      <c r="Z41" s="17">
        <v>1172.5</v>
      </c>
      <c r="AA41" s="26">
        <v>1172.5</v>
      </c>
    </row>
    <row r="42" spans="1:27">
      <c r="A42" s="173" t="s">
        <v>419</v>
      </c>
      <c r="B42" s="7" t="s">
        <v>420</v>
      </c>
      <c r="C42" s="16">
        <v>126419.92422000002</v>
      </c>
      <c r="D42" s="16">
        <v>124339.2034</v>
      </c>
      <c r="E42" s="16">
        <v>250759.12762000004</v>
      </c>
      <c r="F42" s="16">
        <v>142886.08286000002</v>
      </c>
      <c r="G42" s="16">
        <v>393645.21048000001</v>
      </c>
      <c r="H42" s="16">
        <v>201736.31054999999</v>
      </c>
      <c r="I42" s="18">
        <v>595381.52103000006</v>
      </c>
      <c r="J42" s="23">
        <v>126211.676517</v>
      </c>
      <c r="K42" s="16">
        <v>148774.78115</v>
      </c>
      <c r="L42" s="16">
        <v>274986.45766700001</v>
      </c>
      <c r="M42" s="16">
        <v>141218.17781000002</v>
      </c>
      <c r="N42" s="16">
        <v>416204.63547699997</v>
      </c>
      <c r="O42" s="16">
        <v>183982.58865999998</v>
      </c>
      <c r="P42" s="24">
        <v>600187.22413699992</v>
      </c>
      <c r="Q42" s="23">
        <v>180036</v>
      </c>
      <c r="R42" s="16">
        <v>178507</v>
      </c>
      <c r="S42" s="16">
        <v>358543</v>
      </c>
      <c r="T42" s="16">
        <v>175687</v>
      </c>
      <c r="U42" s="16">
        <v>534230</v>
      </c>
      <c r="V42" s="16">
        <v>231318</v>
      </c>
      <c r="W42" s="16">
        <v>765548</v>
      </c>
      <c r="X42" s="16">
        <v>813114.50587095006</v>
      </c>
      <c r="Y42" s="16">
        <v>863757.99501721177</v>
      </c>
      <c r="Z42" s="16">
        <v>917673.43038118049</v>
      </c>
      <c r="AA42" s="24">
        <v>975073.30952435709</v>
      </c>
    </row>
    <row r="43" spans="1:27">
      <c r="A43" s="174"/>
      <c r="B43" s="3" t="s">
        <v>408</v>
      </c>
      <c r="C43" s="16">
        <v>121106.40922</v>
      </c>
      <c r="D43" s="16">
        <v>120217.9464</v>
      </c>
      <c r="E43" s="16">
        <v>241324.35562000002</v>
      </c>
      <c r="F43" s="16">
        <v>137621.39046</v>
      </c>
      <c r="G43" s="16">
        <v>378945.74608000001</v>
      </c>
      <c r="H43" s="16">
        <v>192325.26055000001</v>
      </c>
      <c r="I43" s="18">
        <v>571271.00663000008</v>
      </c>
      <c r="J43" s="23">
        <v>119959.37793</v>
      </c>
      <c r="K43" s="16">
        <v>143302.24342000001</v>
      </c>
      <c r="L43" s="16">
        <v>263261.62135000003</v>
      </c>
      <c r="M43" s="16">
        <v>135359.32266000001</v>
      </c>
      <c r="N43" s="16">
        <v>398620.94400999998</v>
      </c>
      <c r="O43" s="16">
        <v>177621.45267999999</v>
      </c>
      <c r="P43" s="24">
        <v>576242.39668999997</v>
      </c>
      <c r="Q43" s="23">
        <v>172127.11300000001</v>
      </c>
      <c r="R43" s="16">
        <v>170453.23</v>
      </c>
      <c r="S43" s="16">
        <v>342580.34299999999</v>
      </c>
      <c r="T43" s="16">
        <v>168682.00364400004</v>
      </c>
      <c r="U43" s="16">
        <v>511262.34664400003</v>
      </c>
      <c r="V43" s="16">
        <v>221910.758</v>
      </c>
      <c r="W43" s="16">
        <v>733173.10464400006</v>
      </c>
      <c r="X43" s="16">
        <v>778635.24231681006</v>
      </c>
      <c r="Y43" s="16">
        <v>827037.57933205273</v>
      </c>
      <c r="Z43" s="16">
        <v>878566.18767598609</v>
      </c>
      <c r="AA43" s="24">
        <v>933424.09604347509</v>
      </c>
    </row>
    <row r="44" spans="1:27">
      <c r="A44" s="174"/>
      <c r="B44" s="3" t="s">
        <v>409</v>
      </c>
      <c r="C44" s="16">
        <v>5313.515000000014</v>
      </c>
      <c r="D44" s="16">
        <v>4121.2569999999978</v>
      </c>
      <c r="E44" s="16">
        <v>9434.7720000000118</v>
      </c>
      <c r="F44" s="16">
        <v>5264.6924000000145</v>
      </c>
      <c r="G44" s="16">
        <v>14699.464400000026</v>
      </c>
      <c r="H44" s="16">
        <v>9411.0499999999884</v>
      </c>
      <c r="I44" s="18">
        <v>24110.514400000015</v>
      </c>
      <c r="J44" s="23">
        <v>6252.2985869999993</v>
      </c>
      <c r="K44" s="16">
        <v>5472.5377299999873</v>
      </c>
      <c r="L44" s="16">
        <v>11724.836316999987</v>
      </c>
      <c r="M44" s="16">
        <v>5858.8551500000176</v>
      </c>
      <c r="N44" s="16">
        <v>17583.691467000004</v>
      </c>
      <c r="O44" s="16">
        <v>6361.1359800000037</v>
      </c>
      <c r="P44" s="24">
        <v>23944.827447000007</v>
      </c>
      <c r="Q44" s="23">
        <v>7908.8869999999879</v>
      </c>
      <c r="R44" s="16">
        <v>8053.7699999999895</v>
      </c>
      <c r="S44" s="16">
        <v>15962.656999999977</v>
      </c>
      <c r="T44" s="16">
        <v>7004.9963559999596</v>
      </c>
      <c r="U44" s="16">
        <v>22967.653355999937</v>
      </c>
      <c r="V44" s="16">
        <v>9407.2419999999984</v>
      </c>
      <c r="W44" s="16">
        <v>32374.895355999935</v>
      </c>
      <c r="X44" s="16">
        <v>34479.26355413998</v>
      </c>
      <c r="Y44" s="16">
        <v>36720.415685159038</v>
      </c>
      <c r="Z44" s="16">
        <v>39107.242704694436</v>
      </c>
      <c r="AA44" s="24">
        <v>41649.213480499617</v>
      </c>
    </row>
    <row r="45" spans="1:27">
      <c r="A45" s="175"/>
      <c r="B45" s="3" t="s">
        <v>413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8">
        <v>0</v>
      </c>
      <c r="J45" s="23">
        <v>0</v>
      </c>
      <c r="K45" s="16">
        <v>1.4566126083082054E-12</v>
      </c>
      <c r="L45" s="16">
        <v>1.4424017535930034E-12</v>
      </c>
      <c r="M45" s="16">
        <v>0</v>
      </c>
      <c r="N45" s="16">
        <v>1.4424017535930034E-12</v>
      </c>
      <c r="O45" s="16">
        <v>0</v>
      </c>
      <c r="P45" s="24">
        <v>0</v>
      </c>
      <c r="Q45" s="23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-4.6782133722444996E-11</v>
      </c>
      <c r="Z45" s="16">
        <v>4.9998334361589514E-7</v>
      </c>
      <c r="AA45" s="24">
        <v>3.8240290223257034E-7</v>
      </c>
    </row>
    <row r="46" spans="1:27">
      <c r="A46" s="173" t="s">
        <v>421</v>
      </c>
      <c r="B46" s="7" t="s">
        <v>422</v>
      </c>
      <c r="C46" s="16">
        <v>502.20799999999997</v>
      </c>
      <c r="D46" s="16">
        <v>539.52099999999996</v>
      </c>
      <c r="E46" s="16">
        <v>1041.729</v>
      </c>
      <c r="F46" s="16">
        <v>598.77300000000002</v>
      </c>
      <c r="G46" s="16">
        <v>1640.502</v>
      </c>
      <c r="H46" s="16">
        <v>733.2829999999999</v>
      </c>
      <c r="I46" s="18">
        <v>2373.7849999999999</v>
      </c>
      <c r="J46" s="23">
        <v>607.45600000000002</v>
      </c>
      <c r="K46" s="16">
        <v>560.92200000000003</v>
      </c>
      <c r="L46" s="16">
        <v>1168.3779999999999</v>
      </c>
      <c r="M46" s="16">
        <v>750.87300000000005</v>
      </c>
      <c r="N46" s="16">
        <v>1919.251</v>
      </c>
      <c r="O46" s="16">
        <v>415.09199999999998</v>
      </c>
      <c r="P46" s="24">
        <v>2334.3429999999998</v>
      </c>
      <c r="Q46" s="23">
        <v>287.745</v>
      </c>
      <c r="R46" s="16">
        <v>503.65000000000003</v>
      </c>
      <c r="S46" s="16">
        <v>791.39499999999998</v>
      </c>
      <c r="T46" s="16">
        <v>741.02600000000018</v>
      </c>
      <c r="U46" s="16">
        <v>1532.421</v>
      </c>
      <c r="V46" s="16">
        <v>395.64599999999996</v>
      </c>
      <c r="W46" s="16">
        <v>1928.067</v>
      </c>
      <c r="X46" s="16">
        <v>2053.3913550000002</v>
      </c>
      <c r="Y46" s="16">
        <v>2186.8617930749997</v>
      </c>
      <c r="Z46" s="16">
        <v>2329.0078096248744</v>
      </c>
      <c r="AA46" s="24">
        <v>2480.3933172504917</v>
      </c>
    </row>
    <row r="47" spans="1:27">
      <c r="A47" s="174"/>
      <c r="B47" s="3" t="s">
        <v>423</v>
      </c>
      <c r="C47" s="16">
        <v>171.15</v>
      </c>
      <c r="D47" s="16">
        <v>173.95</v>
      </c>
      <c r="E47" s="16">
        <v>345.1</v>
      </c>
      <c r="F47" s="16">
        <v>289.69200000000001</v>
      </c>
      <c r="G47" s="16">
        <v>634.79200000000003</v>
      </c>
      <c r="H47" s="16">
        <v>247.45</v>
      </c>
      <c r="I47" s="18">
        <v>882.24199999999996</v>
      </c>
      <c r="J47" s="23">
        <v>247.8</v>
      </c>
      <c r="K47" s="16">
        <v>242.69200000000001</v>
      </c>
      <c r="L47" s="16">
        <v>490.49200000000002</v>
      </c>
      <c r="M47" s="16">
        <v>407.322</v>
      </c>
      <c r="N47" s="16">
        <v>897.81400000000008</v>
      </c>
      <c r="O47" s="16">
        <v>262.822</v>
      </c>
      <c r="P47" s="24">
        <v>1160.636</v>
      </c>
      <c r="Q47" s="32">
        <v>287.745</v>
      </c>
      <c r="R47" s="30">
        <v>380.65000000000003</v>
      </c>
      <c r="S47" s="16">
        <v>668.39499999999998</v>
      </c>
      <c r="T47" s="30">
        <v>595.19600000000014</v>
      </c>
      <c r="U47" s="16">
        <v>1263.5910000000001</v>
      </c>
      <c r="V47" s="30">
        <v>395.64599999999996</v>
      </c>
      <c r="W47" s="16">
        <v>1659.2370000000001</v>
      </c>
      <c r="X47" s="30">
        <v>1767.087405</v>
      </c>
      <c r="Y47" s="30">
        <v>1881.9480863249998</v>
      </c>
      <c r="Z47" s="30">
        <v>2004.2747119361247</v>
      </c>
      <c r="AA47" s="33">
        <v>2134.5525682119728</v>
      </c>
    </row>
    <row r="48" spans="1:27">
      <c r="A48" s="174"/>
      <c r="B48" s="3" t="s">
        <v>424</v>
      </c>
      <c r="C48" s="16">
        <v>0</v>
      </c>
      <c r="D48" s="16">
        <v>0</v>
      </c>
      <c r="E48" s="16">
        <v>0</v>
      </c>
      <c r="F48" s="16"/>
      <c r="G48" s="16">
        <v>0</v>
      </c>
      <c r="H48" s="16">
        <v>34.57</v>
      </c>
      <c r="I48" s="18">
        <v>34.57</v>
      </c>
      <c r="J48" s="23"/>
      <c r="K48" s="16"/>
      <c r="L48" s="16"/>
      <c r="M48" s="16"/>
      <c r="N48" s="16"/>
      <c r="O48" s="16">
        <v>37.369999999999997</v>
      </c>
      <c r="P48" s="24">
        <v>37.369999999999997</v>
      </c>
      <c r="Q48" s="32">
        <v>0</v>
      </c>
      <c r="R48" s="30">
        <v>38</v>
      </c>
      <c r="S48" s="16">
        <v>38</v>
      </c>
      <c r="T48" s="30">
        <v>40.83</v>
      </c>
      <c r="U48" s="16">
        <v>78.83</v>
      </c>
      <c r="V48" s="30">
        <v>0</v>
      </c>
      <c r="W48" s="16">
        <v>78.83</v>
      </c>
      <c r="X48" s="30">
        <v>83.953949999999992</v>
      </c>
      <c r="Y48" s="30">
        <v>89.410956749999983</v>
      </c>
      <c r="Z48" s="30">
        <v>95.222668938749976</v>
      </c>
      <c r="AA48" s="33">
        <v>101.41214241976871</v>
      </c>
    </row>
    <row r="49" spans="1:27">
      <c r="A49" s="174"/>
      <c r="B49" s="3" t="s">
        <v>425</v>
      </c>
      <c r="C49" s="16"/>
      <c r="D49" s="16"/>
      <c r="E49" s="16"/>
      <c r="F49" s="16"/>
      <c r="G49" s="16"/>
      <c r="H49" s="16"/>
      <c r="I49" s="18"/>
      <c r="J49" s="23"/>
      <c r="K49" s="16"/>
      <c r="L49" s="16"/>
      <c r="M49" s="16"/>
      <c r="N49" s="16"/>
      <c r="O49" s="16"/>
      <c r="P49" s="24"/>
      <c r="Q49" s="32">
        <v>0</v>
      </c>
      <c r="R49" s="30">
        <v>0</v>
      </c>
      <c r="S49" s="16">
        <v>0</v>
      </c>
      <c r="T49" s="30">
        <v>0</v>
      </c>
      <c r="U49" s="16">
        <v>0</v>
      </c>
      <c r="V49" s="30">
        <v>0</v>
      </c>
      <c r="W49" s="16">
        <v>0</v>
      </c>
      <c r="X49" s="30">
        <v>0</v>
      </c>
      <c r="Y49" s="30">
        <v>0</v>
      </c>
      <c r="Z49" s="30">
        <v>0</v>
      </c>
      <c r="AA49" s="33">
        <v>0</v>
      </c>
    </row>
    <row r="50" spans="1:27">
      <c r="A50" s="174"/>
      <c r="B50" s="3" t="s">
        <v>426</v>
      </c>
      <c r="C50" s="16">
        <v>331.05799999999999</v>
      </c>
      <c r="D50" s="16">
        <v>365.57100000000003</v>
      </c>
      <c r="E50" s="16">
        <v>696.62900000000002</v>
      </c>
      <c r="F50" s="16">
        <v>309.08100000000002</v>
      </c>
      <c r="G50" s="16">
        <v>1005.71</v>
      </c>
      <c r="H50" s="16">
        <v>451.26299999999998</v>
      </c>
      <c r="I50" s="18">
        <v>1456.973</v>
      </c>
      <c r="J50" s="23">
        <v>359.65600000000001</v>
      </c>
      <c r="K50" s="16">
        <v>318.23</v>
      </c>
      <c r="L50" s="16">
        <v>677.88599999999997</v>
      </c>
      <c r="M50" s="16">
        <v>343.55099999999999</v>
      </c>
      <c r="N50" s="16">
        <v>1021.4369999999999</v>
      </c>
      <c r="O50" s="16">
        <v>114.9</v>
      </c>
      <c r="P50" s="24">
        <v>1136.337</v>
      </c>
      <c r="Q50" s="32">
        <v>0</v>
      </c>
      <c r="R50" s="30">
        <v>85</v>
      </c>
      <c r="S50" s="16">
        <v>85</v>
      </c>
      <c r="T50" s="30">
        <v>105</v>
      </c>
      <c r="U50" s="16">
        <v>190</v>
      </c>
      <c r="V50" s="30">
        <v>0</v>
      </c>
      <c r="W50" s="16">
        <v>190</v>
      </c>
      <c r="X50" s="30">
        <v>202.35</v>
      </c>
      <c r="Y50" s="30">
        <v>215.50274999999999</v>
      </c>
      <c r="Z50" s="30">
        <v>229.51042874999999</v>
      </c>
      <c r="AA50" s="33">
        <v>244.42860661874997</v>
      </c>
    </row>
    <row r="51" spans="1:27">
      <c r="A51" s="174"/>
      <c r="B51" s="7" t="s">
        <v>408</v>
      </c>
      <c r="C51" s="16">
        <v>331.05799999999999</v>
      </c>
      <c r="D51" s="16">
        <v>365.57100000000003</v>
      </c>
      <c r="E51" s="16">
        <v>696.62900000000002</v>
      </c>
      <c r="F51" s="16">
        <v>309.08100000000002</v>
      </c>
      <c r="G51" s="16">
        <v>1005.71</v>
      </c>
      <c r="H51" s="16">
        <v>451.26299999999998</v>
      </c>
      <c r="I51" s="18">
        <v>1456.973</v>
      </c>
      <c r="J51" s="23">
        <v>359.65600000000001</v>
      </c>
      <c r="K51" s="16">
        <v>318.23</v>
      </c>
      <c r="L51" s="16">
        <v>677.88599999999997</v>
      </c>
      <c r="M51" s="16">
        <v>343.55099999999999</v>
      </c>
      <c r="N51" s="16">
        <v>1021.4369999999999</v>
      </c>
      <c r="O51" s="16">
        <v>114.9</v>
      </c>
      <c r="P51" s="24">
        <v>1136.337</v>
      </c>
      <c r="Q51" s="32">
        <v>0</v>
      </c>
      <c r="R51" s="30">
        <v>85</v>
      </c>
      <c r="S51" s="16">
        <v>85</v>
      </c>
      <c r="T51" s="30">
        <v>105</v>
      </c>
      <c r="U51" s="16">
        <v>190</v>
      </c>
      <c r="V51" s="30">
        <v>0</v>
      </c>
      <c r="W51" s="16">
        <v>190</v>
      </c>
      <c r="X51" s="30">
        <v>202.35</v>
      </c>
      <c r="Y51" s="30">
        <v>215.50274999999999</v>
      </c>
      <c r="Z51" s="30">
        <v>229.51042874999999</v>
      </c>
      <c r="AA51" s="33">
        <v>244.42860661874997</v>
      </c>
    </row>
    <row r="52" spans="1:27">
      <c r="A52" s="174"/>
      <c r="B52" s="7" t="s">
        <v>409</v>
      </c>
      <c r="C52" s="16">
        <v>171.15</v>
      </c>
      <c r="D52" s="16">
        <v>173.95</v>
      </c>
      <c r="E52" s="16">
        <v>345.1</v>
      </c>
      <c r="F52" s="16">
        <v>289.69200000000001</v>
      </c>
      <c r="G52" s="16">
        <v>634.79200000000003</v>
      </c>
      <c r="H52" s="16">
        <v>282.02</v>
      </c>
      <c r="I52" s="18">
        <v>916.81200000000001</v>
      </c>
      <c r="J52" s="23">
        <v>247.8</v>
      </c>
      <c r="K52" s="16">
        <v>242.69200000000001</v>
      </c>
      <c r="L52" s="16">
        <v>490.49200000000002</v>
      </c>
      <c r="M52" s="16">
        <v>407.322</v>
      </c>
      <c r="N52" s="16">
        <v>897.81400000000008</v>
      </c>
      <c r="O52" s="16">
        <v>300.19200000000001</v>
      </c>
      <c r="P52" s="24">
        <v>1198.0060000000001</v>
      </c>
      <c r="Q52" s="32">
        <v>287.745</v>
      </c>
      <c r="R52" s="30">
        <v>418.65</v>
      </c>
      <c r="S52" s="16">
        <v>706.39499999999998</v>
      </c>
      <c r="T52" s="30">
        <v>636.02599999999995</v>
      </c>
      <c r="U52" s="16">
        <v>1342.4209999999998</v>
      </c>
      <c r="V52" s="30">
        <v>395.64600000000002</v>
      </c>
      <c r="W52" s="16">
        <v>1738.0669999999998</v>
      </c>
      <c r="X52" s="30">
        <v>1851.0413549999996</v>
      </c>
      <c r="Y52" s="30">
        <v>1971.3590430749996</v>
      </c>
      <c r="Z52" s="30">
        <v>2099.4973808748746</v>
      </c>
      <c r="AA52" s="33">
        <v>2235.9647106317411</v>
      </c>
    </row>
    <row r="53" spans="1:27">
      <c r="A53" s="175"/>
      <c r="B53" s="7" t="s">
        <v>413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9">
        <v>0</v>
      </c>
      <c r="J53" s="25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26">
        <v>0</v>
      </c>
      <c r="Q53" s="34">
        <v>0</v>
      </c>
      <c r="R53" s="31">
        <v>0</v>
      </c>
      <c r="S53" s="17">
        <v>0</v>
      </c>
      <c r="T53" s="31">
        <v>0</v>
      </c>
      <c r="U53" s="17">
        <v>0</v>
      </c>
      <c r="V53" s="31">
        <v>0</v>
      </c>
      <c r="W53" s="17">
        <v>0</v>
      </c>
      <c r="X53" s="31">
        <v>0</v>
      </c>
      <c r="Y53" s="31">
        <v>0</v>
      </c>
      <c r="Z53" s="31">
        <v>0</v>
      </c>
      <c r="AA53" s="35">
        <v>0</v>
      </c>
    </row>
    <row r="54" spans="1:27">
      <c r="A54" s="173" t="s">
        <v>427</v>
      </c>
      <c r="B54" s="7" t="s">
        <v>428</v>
      </c>
      <c r="C54" s="16">
        <v>277.40088000000003</v>
      </c>
      <c r="D54" s="16">
        <v>504.48395000000005</v>
      </c>
      <c r="E54" s="16">
        <v>781.88482999999997</v>
      </c>
      <c r="F54" s="16">
        <v>1149.4301500000001</v>
      </c>
      <c r="G54" s="16">
        <v>1931.3149800000001</v>
      </c>
      <c r="H54" s="16">
        <v>4044.06999</v>
      </c>
      <c r="I54" s="18">
        <v>5975.3849700000001</v>
      </c>
      <c r="J54" s="23">
        <v>5519.7677000000012</v>
      </c>
      <c r="K54" s="16">
        <v>1112.7998299999999</v>
      </c>
      <c r="L54" s="16">
        <v>6632.5675300000003</v>
      </c>
      <c r="M54" s="16">
        <v>551.97789</v>
      </c>
      <c r="N54" s="16">
        <v>7184.5454199999995</v>
      </c>
      <c r="O54" s="16">
        <v>5941.51775</v>
      </c>
      <c r="P54" s="24">
        <v>13126.063169999999</v>
      </c>
      <c r="Q54" s="23">
        <v>1068.221</v>
      </c>
      <c r="R54" s="16">
        <v>1658.33</v>
      </c>
      <c r="S54" s="16">
        <v>2726.5509999999999</v>
      </c>
      <c r="T54" s="16">
        <v>2872.3460000000005</v>
      </c>
      <c r="U54" s="16">
        <v>5598.8969999999999</v>
      </c>
      <c r="V54" s="16">
        <v>5539.3630000000003</v>
      </c>
      <c r="W54" s="16">
        <v>11138.26</v>
      </c>
      <c r="X54" s="16">
        <v>9752.4605599999995</v>
      </c>
      <c r="Y54" s="16">
        <v>10159.675604399999</v>
      </c>
      <c r="Z54" s="16">
        <v>10591.340522158</v>
      </c>
      <c r="AA54" s="24">
        <v>11049.022318101517</v>
      </c>
    </row>
    <row r="55" spans="1:27">
      <c r="A55" s="174"/>
      <c r="B55" s="3" t="s">
        <v>429</v>
      </c>
      <c r="C55" s="16">
        <v>0</v>
      </c>
      <c r="D55" s="16"/>
      <c r="E55" s="16">
        <v>0</v>
      </c>
      <c r="F55" s="16"/>
      <c r="G55" s="16">
        <v>0</v>
      </c>
      <c r="H55" s="16"/>
      <c r="I55" s="18">
        <v>0</v>
      </c>
      <c r="J55" s="23">
        <v>4702.9748900000004</v>
      </c>
      <c r="K55" s="16">
        <v>348.86896000000002</v>
      </c>
      <c r="L55" s="16">
        <v>5051.8438500000002</v>
      </c>
      <c r="M55" s="16">
        <v>340.81236000000001</v>
      </c>
      <c r="N55" s="16">
        <v>5392.6562100000001</v>
      </c>
      <c r="O55" s="16">
        <v>4402.5490399999999</v>
      </c>
      <c r="P55" s="24">
        <v>9795.2052499999991</v>
      </c>
      <c r="Q55" s="32">
        <v>317.29500000000002</v>
      </c>
      <c r="R55" s="30">
        <v>360</v>
      </c>
      <c r="S55" s="16">
        <v>677.29500000000007</v>
      </c>
      <c r="T55" s="30">
        <v>360</v>
      </c>
      <c r="U55" s="16">
        <v>1037.2950000000001</v>
      </c>
      <c r="V55" s="30">
        <v>4104.5680000000002</v>
      </c>
      <c r="W55" s="16">
        <v>5141.8630000000003</v>
      </c>
      <c r="X55" s="30">
        <v>5476.0840950000002</v>
      </c>
      <c r="Y55" s="30">
        <v>5832.0295611749998</v>
      </c>
      <c r="Z55" s="30">
        <v>6211.1114826513749</v>
      </c>
      <c r="AA55" s="33">
        <v>6614.8337290237141</v>
      </c>
    </row>
    <row r="56" spans="1:27">
      <c r="A56" s="174"/>
      <c r="B56" s="3" t="s">
        <v>430</v>
      </c>
      <c r="C56" s="16">
        <v>132.36741000000001</v>
      </c>
      <c r="D56" s="16">
        <v>-35.302999999999997</v>
      </c>
      <c r="E56" s="16">
        <v>97.064410000000009</v>
      </c>
      <c r="F56" s="16">
        <v>278.90507000000002</v>
      </c>
      <c r="G56" s="16">
        <v>375.96948000000003</v>
      </c>
      <c r="H56" s="16">
        <v>3360.8361799999998</v>
      </c>
      <c r="I56" s="18">
        <v>3736.80566</v>
      </c>
      <c r="J56" s="23">
        <v>189.92373000000001</v>
      </c>
      <c r="K56" s="16">
        <v>105.26739999999999</v>
      </c>
      <c r="L56" s="16">
        <v>295.19112999999999</v>
      </c>
      <c r="M56" s="16">
        <v>66.274000000000001</v>
      </c>
      <c r="N56" s="16">
        <v>361.46512999999999</v>
      </c>
      <c r="O56" s="16">
        <v>239.11113</v>
      </c>
      <c r="P56" s="24">
        <v>600.57626000000005</v>
      </c>
      <c r="Q56" s="32">
        <v>2</v>
      </c>
      <c r="R56" s="30">
        <v>92</v>
      </c>
      <c r="S56" s="16">
        <v>94</v>
      </c>
      <c r="T56" s="30">
        <v>70.566000000000003</v>
      </c>
      <c r="U56" s="16">
        <v>164.566</v>
      </c>
      <c r="V56" s="30">
        <v>49.795000000000002</v>
      </c>
      <c r="W56" s="16">
        <v>214.36099999999999</v>
      </c>
      <c r="X56" s="30">
        <v>228.29446499999997</v>
      </c>
      <c r="Y56" s="30">
        <v>243.13360522499997</v>
      </c>
      <c r="Z56" s="30">
        <v>258.93728956462496</v>
      </c>
      <c r="AA56" s="33">
        <v>275.76821338632556</v>
      </c>
    </row>
    <row r="57" spans="1:27">
      <c r="A57" s="174"/>
      <c r="B57" s="3" t="s">
        <v>431</v>
      </c>
      <c r="C57" s="16"/>
      <c r="D57" s="16"/>
      <c r="E57" s="16"/>
      <c r="F57" s="16"/>
      <c r="G57" s="16"/>
      <c r="H57" s="16"/>
      <c r="I57" s="18"/>
      <c r="J57" s="23"/>
      <c r="K57" s="16"/>
      <c r="L57" s="16"/>
      <c r="M57" s="16"/>
      <c r="N57" s="16"/>
      <c r="O57" s="16">
        <v>9.8010300000000008</v>
      </c>
      <c r="P57" s="24">
        <v>9.8010300000000008</v>
      </c>
      <c r="Q57" s="32">
        <v>0</v>
      </c>
      <c r="R57" s="30">
        <v>348</v>
      </c>
      <c r="S57" s="16">
        <v>348</v>
      </c>
      <c r="T57" s="30">
        <v>250</v>
      </c>
      <c r="U57" s="16">
        <v>598</v>
      </c>
      <c r="V57" s="30">
        <v>0</v>
      </c>
      <c r="W57" s="16">
        <v>598</v>
      </c>
      <c r="X57" s="30">
        <v>603.38199999999995</v>
      </c>
      <c r="Y57" s="30">
        <v>608.81243799999993</v>
      </c>
      <c r="Z57" s="30">
        <v>614.29174994199991</v>
      </c>
      <c r="AA57" s="33">
        <v>619.82037569147781</v>
      </c>
    </row>
    <row r="58" spans="1:27">
      <c r="A58" s="174"/>
      <c r="B58" s="3" t="s">
        <v>432</v>
      </c>
      <c r="C58" s="16">
        <v>145.03346999999999</v>
      </c>
      <c r="D58" s="16">
        <v>539.78695000000005</v>
      </c>
      <c r="E58" s="16">
        <v>684.82042000000001</v>
      </c>
      <c r="F58" s="16">
        <v>867.13525000000004</v>
      </c>
      <c r="G58" s="16">
        <v>1551.9556700000001</v>
      </c>
      <c r="H58" s="16">
        <v>683.23380999999995</v>
      </c>
      <c r="I58" s="18">
        <v>2235.18948</v>
      </c>
      <c r="J58" s="23">
        <v>626.86908000000005</v>
      </c>
      <c r="K58" s="16">
        <v>658.66346999999996</v>
      </c>
      <c r="L58" s="16">
        <v>1285.5325499999999</v>
      </c>
      <c r="M58" s="16">
        <v>144.89152999999999</v>
      </c>
      <c r="N58" s="16">
        <v>1430.4240799999998</v>
      </c>
      <c r="O58" s="16">
        <v>1290.05655</v>
      </c>
      <c r="P58" s="24">
        <v>2720.48063</v>
      </c>
      <c r="Q58" s="32">
        <v>748.92599999999993</v>
      </c>
      <c r="R58" s="30">
        <v>858.32999999999993</v>
      </c>
      <c r="S58" s="16">
        <v>1607.2559999999999</v>
      </c>
      <c r="T58" s="30">
        <v>2191.7800000000002</v>
      </c>
      <c r="U58" s="16">
        <v>3799.0360000000001</v>
      </c>
      <c r="V58" s="30">
        <v>1385</v>
      </c>
      <c r="W58" s="16">
        <v>5184.0360000000001</v>
      </c>
      <c r="X58" s="30">
        <v>3444.7</v>
      </c>
      <c r="Y58" s="30">
        <v>3475.7</v>
      </c>
      <c r="Z58" s="30">
        <v>3507</v>
      </c>
      <c r="AA58" s="33">
        <v>3538.6</v>
      </c>
    </row>
    <row r="59" spans="1:27">
      <c r="A59" s="174"/>
      <c r="B59" s="3" t="s">
        <v>433</v>
      </c>
      <c r="C59" s="16"/>
      <c r="D59" s="16"/>
      <c r="E59" s="16"/>
      <c r="F59" s="16">
        <v>3.3898299999999999</v>
      </c>
      <c r="G59" s="16">
        <v>3.3898299999999999</v>
      </c>
      <c r="H59" s="16"/>
      <c r="I59" s="18">
        <v>3.3898299999999999</v>
      </c>
      <c r="J59" s="23"/>
      <c r="K59" s="16"/>
      <c r="L59" s="16"/>
      <c r="M59" s="16"/>
      <c r="N59" s="16"/>
      <c r="O59" s="16"/>
      <c r="P59" s="24"/>
      <c r="Q59" s="32"/>
      <c r="R59" s="30"/>
      <c r="S59" s="16"/>
      <c r="T59" s="30"/>
      <c r="U59" s="16"/>
      <c r="V59" s="30"/>
      <c r="W59" s="16"/>
      <c r="X59" s="30">
        <v>0</v>
      </c>
      <c r="Y59" s="30">
        <v>0</v>
      </c>
      <c r="Z59" s="30">
        <v>0</v>
      </c>
      <c r="AA59" s="33">
        <v>0</v>
      </c>
    </row>
    <row r="60" spans="1:27">
      <c r="A60" s="174"/>
      <c r="B60" s="7" t="s">
        <v>408</v>
      </c>
      <c r="C60" s="16">
        <v>145.03346999999999</v>
      </c>
      <c r="D60" s="16">
        <v>539.78695000000005</v>
      </c>
      <c r="E60" s="16">
        <v>684.82042000000001</v>
      </c>
      <c r="F60" s="16">
        <v>870.52508</v>
      </c>
      <c r="G60" s="16">
        <v>1555.3454999999999</v>
      </c>
      <c r="H60" s="16">
        <v>683.23380999999995</v>
      </c>
      <c r="I60" s="18">
        <v>2238.5793100000001</v>
      </c>
      <c r="J60" s="23">
        <v>5329.8439699999999</v>
      </c>
      <c r="K60" s="16">
        <v>1007.53243</v>
      </c>
      <c r="L60" s="16">
        <v>6337.3764000000001</v>
      </c>
      <c r="M60" s="16">
        <v>485.70389</v>
      </c>
      <c r="N60" s="16">
        <v>6823.0802899999999</v>
      </c>
      <c r="O60" s="16">
        <v>5702.4066199999997</v>
      </c>
      <c r="P60" s="24">
        <v>12525.48691</v>
      </c>
      <c r="Q60" s="32">
        <v>1066.221</v>
      </c>
      <c r="R60" s="30">
        <v>1566.33</v>
      </c>
      <c r="S60" s="16">
        <v>2632.5509999999999</v>
      </c>
      <c r="T60" s="30">
        <v>2801.78</v>
      </c>
      <c r="U60" s="16">
        <v>5434.3310000000001</v>
      </c>
      <c r="V60" s="30">
        <v>5489.5680000000002</v>
      </c>
      <c r="W60" s="16">
        <v>10923.899000000001</v>
      </c>
      <c r="X60" s="30">
        <v>9524.1660950000005</v>
      </c>
      <c r="Y60" s="30">
        <v>9916.5419991749986</v>
      </c>
      <c r="Z60" s="30">
        <v>10332.403232593375</v>
      </c>
      <c r="AA60" s="33">
        <v>10773.254104715192</v>
      </c>
    </row>
    <row r="61" spans="1:27">
      <c r="A61" s="174"/>
      <c r="B61" s="7" t="s">
        <v>409</v>
      </c>
      <c r="C61" s="16">
        <v>132.36741000000001</v>
      </c>
      <c r="D61" s="16">
        <v>-35.302999999999997</v>
      </c>
      <c r="E61" s="16">
        <v>97.064410000000009</v>
      </c>
      <c r="F61" s="16">
        <v>278.90507000000002</v>
      </c>
      <c r="G61" s="16">
        <v>375.96948000000003</v>
      </c>
      <c r="H61" s="16">
        <v>3360.8361799999998</v>
      </c>
      <c r="I61" s="18">
        <v>3736.80566</v>
      </c>
      <c r="J61" s="23">
        <v>189.92373000000001</v>
      </c>
      <c r="K61" s="16">
        <v>105.26739999999999</v>
      </c>
      <c r="L61" s="16">
        <v>295.19112999999999</v>
      </c>
      <c r="M61" s="16">
        <v>66.274000000000001</v>
      </c>
      <c r="N61" s="16">
        <v>361.46512999999999</v>
      </c>
      <c r="O61" s="16">
        <v>239.11113</v>
      </c>
      <c r="P61" s="24">
        <v>600.57626000000005</v>
      </c>
      <c r="Q61" s="32">
        <v>2</v>
      </c>
      <c r="R61" s="30">
        <v>92</v>
      </c>
      <c r="S61" s="16">
        <v>94</v>
      </c>
      <c r="T61" s="30">
        <v>70.566000000000258</v>
      </c>
      <c r="U61" s="16">
        <v>164.56600000000026</v>
      </c>
      <c r="V61" s="30">
        <v>49.795000000000073</v>
      </c>
      <c r="W61" s="16">
        <v>214.36100000000033</v>
      </c>
      <c r="X61" s="30">
        <v>228.29446500000034</v>
      </c>
      <c r="Y61" s="30">
        <v>243.13360522500037</v>
      </c>
      <c r="Z61" s="30">
        <v>258.93728956462536</v>
      </c>
      <c r="AA61" s="33">
        <v>275.76821338632601</v>
      </c>
    </row>
    <row r="62" spans="1:27">
      <c r="A62" s="175"/>
      <c r="B62" s="7" t="s">
        <v>413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9">
        <v>0</v>
      </c>
      <c r="J62" s="25">
        <v>1.3358203432289883E-12</v>
      </c>
      <c r="K62" s="17">
        <v>0</v>
      </c>
      <c r="L62" s="17">
        <v>1.2931877790833823E-12</v>
      </c>
      <c r="M62" s="17">
        <v>0</v>
      </c>
      <c r="N62" s="17">
        <v>1.2931877790833823E-12</v>
      </c>
      <c r="O62" s="17">
        <v>0</v>
      </c>
      <c r="P62" s="26">
        <v>1.5205614545266144E-12</v>
      </c>
      <c r="Q62" s="34">
        <v>0</v>
      </c>
      <c r="R62" s="31">
        <v>0</v>
      </c>
      <c r="S62" s="17">
        <v>0</v>
      </c>
      <c r="T62" s="31">
        <v>0</v>
      </c>
      <c r="U62" s="17">
        <v>0</v>
      </c>
      <c r="V62" s="31">
        <v>0</v>
      </c>
      <c r="W62" s="17">
        <v>0</v>
      </c>
      <c r="X62" s="31">
        <v>-1.3073986337985843E-12</v>
      </c>
      <c r="Y62" s="31">
        <v>0</v>
      </c>
      <c r="Z62" s="31">
        <v>0</v>
      </c>
      <c r="AA62" s="35">
        <v>0</v>
      </c>
    </row>
    <row r="63" spans="1:27">
      <c r="A63" s="173" t="s">
        <v>434</v>
      </c>
      <c r="B63" s="7" t="s">
        <v>435</v>
      </c>
      <c r="C63" s="16">
        <v>36713.684480000004</v>
      </c>
      <c r="D63" s="16">
        <v>35441.783359999994</v>
      </c>
      <c r="E63" s="16">
        <v>72155.467839999998</v>
      </c>
      <c r="F63" s="16">
        <v>37254.587</v>
      </c>
      <c r="G63" s="16">
        <v>109410.05484</v>
      </c>
      <c r="H63" s="16">
        <v>50137.032549999996</v>
      </c>
      <c r="I63" s="18">
        <v>159547.08739</v>
      </c>
      <c r="J63" s="23">
        <v>36868.640330000002</v>
      </c>
      <c r="K63" s="16">
        <v>45991.475249999901</v>
      </c>
      <c r="L63" s="16">
        <v>82860.115579999911</v>
      </c>
      <c r="M63" s="16">
        <v>39025.524109999998</v>
      </c>
      <c r="N63" s="16">
        <v>121885.63968999991</v>
      </c>
      <c r="O63" s="16">
        <v>45051.365959999996</v>
      </c>
      <c r="P63" s="24">
        <v>166937.00564999989</v>
      </c>
      <c r="Q63" s="23">
        <v>54487.423999999999</v>
      </c>
      <c r="R63" s="16">
        <v>53843.403999999995</v>
      </c>
      <c r="S63" s="16">
        <v>108330.82799999999</v>
      </c>
      <c r="T63" s="16">
        <v>50992.776000000005</v>
      </c>
      <c r="U63" s="16">
        <v>159323.60399999999</v>
      </c>
      <c r="V63" s="16">
        <v>61927.15</v>
      </c>
      <c r="W63" s="16">
        <v>221250.75399999999</v>
      </c>
      <c r="X63" s="16">
        <v>235632.05300999997</v>
      </c>
      <c r="Y63" s="16">
        <v>250948.13645564995</v>
      </c>
      <c r="Z63" s="16">
        <v>267259.76532526716</v>
      </c>
      <c r="AA63" s="24">
        <v>284631.65007140953</v>
      </c>
    </row>
    <row r="64" spans="1:27">
      <c r="A64" s="174"/>
      <c r="B64" s="7" t="s">
        <v>436</v>
      </c>
      <c r="C64" s="16">
        <v>36713.128290000001</v>
      </c>
      <c r="D64" s="16">
        <v>35441.349049999997</v>
      </c>
      <c r="E64" s="16">
        <v>72154.477339999998</v>
      </c>
      <c r="F64" s="16">
        <v>37253.9689</v>
      </c>
      <c r="G64" s="16">
        <v>109408.44623999999</v>
      </c>
      <c r="H64" s="16">
        <v>50136.618949999996</v>
      </c>
      <c r="I64" s="18">
        <v>159545.06518999999</v>
      </c>
      <c r="J64" s="23">
        <v>36859.581960000003</v>
      </c>
      <c r="K64" s="16">
        <v>45983.050069999903</v>
      </c>
      <c r="L64" s="16">
        <v>82842.632029999906</v>
      </c>
      <c r="M64" s="16">
        <v>38651.905339999998</v>
      </c>
      <c r="N64" s="16">
        <v>121494.5373699999</v>
      </c>
      <c r="O64" s="16">
        <v>45043.321989999997</v>
      </c>
      <c r="P64" s="24">
        <v>166537.85935999989</v>
      </c>
      <c r="Q64" s="32">
        <v>54487.423999999999</v>
      </c>
      <c r="R64" s="30">
        <v>53843.403999999995</v>
      </c>
      <c r="S64" s="16">
        <v>108330.82799999999</v>
      </c>
      <c r="T64" s="30">
        <v>50992.776000000005</v>
      </c>
      <c r="U64" s="16">
        <v>159323.60399999999</v>
      </c>
      <c r="V64" s="30">
        <v>61927.15</v>
      </c>
      <c r="W64" s="16">
        <v>221250.75399999999</v>
      </c>
      <c r="X64" s="30">
        <v>235632.05300999997</v>
      </c>
      <c r="Y64" s="30">
        <v>250948.13645564995</v>
      </c>
      <c r="Z64" s="30">
        <v>267259.76532526716</v>
      </c>
      <c r="AA64" s="33">
        <v>284631.65007140953</v>
      </c>
    </row>
    <row r="65" spans="1:27">
      <c r="A65" s="174"/>
      <c r="B65" s="7" t="s">
        <v>437</v>
      </c>
      <c r="C65" s="16">
        <v>0.55618999999999996</v>
      </c>
      <c r="D65" s="16">
        <v>0.43430999999999997</v>
      </c>
      <c r="E65" s="16">
        <v>0.99049999999999994</v>
      </c>
      <c r="F65" s="16">
        <v>0.61809999999999998</v>
      </c>
      <c r="G65" s="16">
        <v>1.6086</v>
      </c>
      <c r="H65" s="16">
        <v>0.41360000000000002</v>
      </c>
      <c r="I65" s="18">
        <v>2.0222000000000002</v>
      </c>
      <c r="J65" s="23">
        <v>9.05837</v>
      </c>
      <c r="K65" s="16">
        <v>8.4251799999999992</v>
      </c>
      <c r="L65" s="16">
        <v>17.483550000000001</v>
      </c>
      <c r="M65" s="16">
        <v>373.61876999999998</v>
      </c>
      <c r="N65" s="16">
        <v>391.10231999999996</v>
      </c>
      <c r="O65" s="16">
        <v>8.0439699999999998</v>
      </c>
      <c r="P65" s="24">
        <v>399.14628999999996</v>
      </c>
      <c r="Q65" s="32"/>
      <c r="R65" s="30"/>
      <c r="S65" s="16"/>
      <c r="T65" s="30"/>
      <c r="U65" s="16"/>
      <c r="V65" s="30"/>
      <c r="W65" s="16"/>
      <c r="X65" s="30"/>
      <c r="Y65" s="30"/>
      <c r="Z65" s="30"/>
      <c r="AA65" s="33"/>
    </row>
    <row r="66" spans="1:27">
      <c r="A66" s="175"/>
      <c r="B66" s="7" t="s">
        <v>438</v>
      </c>
      <c r="C66" s="16"/>
      <c r="D66" s="16"/>
      <c r="E66" s="16"/>
      <c r="F66" s="16"/>
      <c r="G66" s="16"/>
      <c r="H66" s="16"/>
      <c r="I66" s="18"/>
      <c r="J66" s="23"/>
      <c r="K66" s="16"/>
      <c r="L66" s="16"/>
      <c r="M66" s="16"/>
      <c r="N66" s="16"/>
      <c r="O66" s="16"/>
      <c r="P66" s="24"/>
      <c r="Q66" s="32"/>
      <c r="R66" s="30"/>
      <c r="S66" s="16"/>
      <c r="T66" s="30"/>
      <c r="U66" s="16"/>
      <c r="V66" s="30"/>
      <c r="W66" s="16"/>
      <c r="X66" s="30"/>
      <c r="Y66" s="30"/>
      <c r="Z66" s="30"/>
      <c r="AA66" s="33"/>
    </row>
    <row r="67" spans="1:27">
      <c r="A67" s="173" t="s">
        <v>439</v>
      </c>
      <c r="B67" s="7" t="s">
        <v>435</v>
      </c>
      <c r="C67" s="16">
        <v>2129.9219800000001</v>
      </c>
      <c r="D67" s="16">
        <v>2379</v>
      </c>
      <c r="E67" s="16">
        <v>4508.9219800000001</v>
      </c>
      <c r="F67" s="16">
        <v>2314.9611100000002</v>
      </c>
      <c r="G67" s="16">
        <v>6823.8830900000003</v>
      </c>
      <c r="H67" s="16">
        <v>3195.8387899999998</v>
      </c>
      <c r="I67" s="18">
        <v>10019.721880000001</v>
      </c>
      <c r="J67" s="23">
        <v>2599.8895115</v>
      </c>
      <c r="K67" s="16">
        <v>2791.1453025000001</v>
      </c>
      <c r="L67" s="16">
        <v>5391.0348140000006</v>
      </c>
      <c r="M67" s="16">
        <v>2511.5251482799999</v>
      </c>
      <c r="N67" s="16">
        <v>7902.55996228</v>
      </c>
      <c r="O67" s="16">
        <v>2750.7371585999999</v>
      </c>
      <c r="P67" s="24">
        <v>10653.297120880001</v>
      </c>
      <c r="Q67" s="23">
        <v>2208.2040000000002</v>
      </c>
      <c r="R67" s="16">
        <v>3027.6760000000004</v>
      </c>
      <c r="S67" s="16">
        <v>5235.880000000001</v>
      </c>
      <c r="T67" s="16">
        <v>3522.3860000000004</v>
      </c>
      <c r="U67" s="16">
        <v>8758.2660000000014</v>
      </c>
      <c r="V67" s="16">
        <v>3293</v>
      </c>
      <c r="W67" s="16">
        <v>12051.266000000001</v>
      </c>
      <c r="X67" s="16">
        <v>12834.598290000002</v>
      </c>
      <c r="Y67" s="16">
        <v>13668.847178850001</v>
      </c>
      <c r="Z67" s="16">
        <v>14557.32224547525</v>
      </c>
      <c r="AA67" s="24">
        <v>15503.54819143114</v>
      </c>
    </row>
    <row r="68" spans="1:27">
      <c r="A68" s="174"/>
      <c r="B68" s="7" t="s">
        <v>436</v>
      </c>
      <c r="C68" s="16">
        <v>2129.9219800000001</v>
      </c>
      <c r="D68" s="16">
        <v>2379</v>
      </c>
      <c r="E68" s="16">
        <v>4508.9219800000001</v>
      </c>
      <c r="F68" s="16">
        <v>2314.9611100000002</v>
      </c>
      <c r="G68" s="16">
        <v>6823.8830900000003</v>
      </c>
      <c r="H68" s="16">
        <v>3195.8387899999998</v>
      </c>
      <c r="I68" s="18">
        <v>10019.721880000001</v>
      </c>
      <c r="J68" s="23">
        <v>2599.8895115</v>
      </c>
      <c r="K68" s="16">
        <v>2791.1453025000001</v>
      </c>
      <c r="L68" s="16">
        <v>5391.0348140000006</v>
      </c>
      <c r="M68" s="16">
        <v>2511.5251482799999</v>
      </c>
      <c r="N68" s="16">
        <v>7902.55996228</v>
      </c>
      <c r="O68" s="16">
        <v>2750.7371585999999</v>
      </c>
      <c r="P68" s="24">
        <v>10653.297120880001</v>
      </c>
      <c r="Q68" s="32">
        <v>2208.2040000000002</v>
      </c>
      <c r="R68" s="30">
        <v>3027.6760000000004</v>
      </c>
      <c r="S68" s="16">
        <v>5235.880000000001</v>
      </c>
      <c r="T68" s="30">
        <v>3522.3860000000004</v>
      </c>
      <c r="U68" s="16">
        <v>8758.2660000000014</v>
      </c>
      <c r="V68" s="30">
        <v>3293</v>
      </c>
      <c r="W68" s="16">
        <v>12051.266000000001</v>
      </c>
      <c r="X68" s="30">
        <v>12834.598290000002</v>
      </c>
      <c r="Y68" s="30">
        <v>13668.847178850001</v>
      </c>
      <c r="Z68" s="30">
        <v>14557.32224547525</v>
      </c>
      <c r="AA68" s="33">
        <v>15503.54819143114</v>
      </c>
    </row>
    <row r="69" spans="1:27">
      <c r="A69" s="174"/>
      <c r="B69" s="7" t="s">
        <v>437</v>
      </c>
      <c r="C69" s="16"/>
      <c r="D69" s="16"/>
      <c r="E69" s="16"/>
      <c r="F69" s="16"/>
      <c r="G69" s="16"/>
      <c r="H69" s="16"/>
      <c r="I69" s="18"/>
      <c r="J69" s="23"/>
      <c r="K69" s="16"/>
      <c r="L69" s="16"/>
      <c r="M69" s="16"/>
      <c r="N69" s="16"/>
      <c r="O69" s="16"/>
      <c r="P69" s="24"/>
      <c r="Q69" s="32"/>
      <c r="R69" s="30"/>
      <c r="S69" s="16"/>
      <c r="T69" s="30"/>
      <c r="U69" s="16"/>
      <c r="V69" s="30"/>
      <c r="W69" s="16"/>
      <c r="X69" s="30"/>
      <c r="Y69" s="30"/>
      <c r="Z69" s="30"/>
      <c r="AA69" s="33"/>
    </row>
    <row r="70" spans="1:27">
      <c r="A70" s="175"/>
      <c r="B70" s="7" t="s">
        <v>438</v>
      </c>
      <c r="C70" s="16"/>
      <c r="D70" s="16"/>
      <c r="E70" s="16"/>
      <c r="F70" s="16"/>
      <c r="G70" s="16"/>
      <c r="H70" s="16"/>
      <c r="I70" s="18"/>
      <c r="J70" s="23"/>
      <c r="K70" s="16"/>
      <c r="L70" s="16"/>
      <c r="M70" s="16"/>
      <c r="N70" s="16"/>
      <c r="O70" s="16"/>
      <c r="P70" s="24"/>
      <c r="Q70" s="32"/>
      <c r="R70" s="30"/>
      <c r="S70" s="16"/>
      <c r="T70" s="30"/>
      <c r="U70" s="16"/>
      <c r="V70" s="30"/>
      <c r="W70" s="16"/>
      <c r="X70" s="30"/>
      <c r="Y70" s="30"/>
      <c r="Z70" s="30"/>
      <c r="AA70" s="33"/>
    </row>
    <row r="71" spans="1:27">
      <c r="A71" s="173" t="s">
        <v>440</v>
      </c>
      <c r="B71" s="7" t="s">
        <v>441</v>
      </c>
      <c r="C71" s="16">
        <v>163913.21758000003</v>
      </c>
      <c r="D71" s="16">
        <v>160824.99170999997</v>
      </c>
      <c r="E71" s="16">
        <v>324738.20929000003</v>
      </c>
      <c r="F71" s="16">
        <v>181888.87301000001</v>
      </c>
      <c r="G71" s="16">
        <v>506627.08230000007</v>
      </c>
      <c r="H71" s="16">
        <v>256650.69609000001</v>
      </c>
      <c r="I71" s="18">
        <v>763277.77838999999</v>
      </c>
      <c r="J71" s="23">
        <v>169207.54054700001</v>
      </c>
      <c r="K71" s="16">
        <v>196439.97822999992</v>
      </c>
      <c r="L71" s="16">
        <v>365647.51877699996</v>
      </c>
      <c r="M71" s="16">
        <v>181546.55281000002</v>
      </c>
      <c r="N71" s="16">
        <v>547194.07158699993</v>
      </c>
      <c r="O71" s="16">
        <v>235390.56436999998</v>
      </c>
      <c r="P71" s="24">
        <v>782584.63595699985</v>
      </c>
      <c r="Q71" s="23">
        <v>235879.38999999998</v>
      </c>
      <c r="R71" s="16">
        <v>234512.38399999996</v>
      </c>
      <c r="S71" s="16">
        <v>470391.77399999992</v>
      </c>
      <c r="T71" s="16">
        <v>230293.14800000002</v>
      </c>
      <c r="U71" s="16">
        <v>700684.9219999999</v>
      </c>
      <c r="V71" s="16">
        <v>299180.15900000004</v>
      </c>
      <c r="W71" s="16">
        <v>999865.08099999989</v>
      </c>
      <c r="X71" s="16">
        <v>1060552.4107959499</v>
      </c>
      <c r="Y71" s="16">
        <v>1127052.6688703366</v>
      </c>
      <c r="Z71" s="16">
        <v>1197853.5440382303</v>
      </c>
      <c r="AA71" s="24">
        <v>1273234.3752311184</v>
      </c>
    </row>
    <row r="72" spans="1:27">
      <c r="A72" s="174"/>
      <c r="B72" s="3" t="s">
        <v>442</v>
      </c>
      <c r="C72" s="16">
        <v>158295.62898000001</v>
      </c>
      <c r="D72" s="16">
        <v>156564.65339999998</v>
      </c>
      <c r="E72" s="16">
        <v>314860.28237999999</v>
      </c>
      <c r="F72" s="16">
        <v>176054.96544</v>
      </c>
      <c r="G72" s="16">
        <v>490915.24782000005</v>
      </c>
      <c r="H72" s="16">
        <v>243596.37631000002</v>
      </c>
      <c r="I72" s="18">
        <v>734511.62413000001</v>
      </c>
      <c r="J72" s="23">
        <v>162508.45986</v>
      </c>
      <c r="K72" s="16">
        <v>190611.05591999993</v>
      </c>
      <c r="L72" s="16">
        <v>353119.51577999996</v>
      </c>
      <c r="M72" s="16">
        <v>174840.48289000001</v>
      </c>
      <c r="N72" s="16">
        <v>527959.99866999988</v>
      </c>
      <c r="O72" s="16">
        <v>228482.08128999997</v>
      </c>
      <c r="P72" s="24">
        <v>756442.07995999989</v>
      </c>
      <c r="Q72" s="23">
        <v>227680.758</v>
      </c>
      <c r="R72" s="16">
        <v>225947.96399999998</v>
      </c>
      <c r="S72" s="16">
        <v>453628.72199999995</v>
      </c>
      <c r="T72" s="16">
        <v>222581.55964400005</v>
      </c>
      <c r="U72" s="16">
        <v>676210.28164399997</v>
      </c>
      <c r="V72" s="16">
        <v>289327.47600000002</v>
      </c>
      <c r="W72" s="16">
        <v>965537.757644</v>
      </c>
      <c r="X72" s="16">
        <v>1023993.81142181</v>
      </c>
      <c r="Y72" s="16">
        <v>1088117.7605368777</v>
      </c>
      <c r="Z72" s="16">
        <v>1156387.8666625966</v>
      </c>
      <c r="AA72" s="24">
        <v>1229073.4288262185</v>
      </c>
    </row>
    <row r="73" spans="1:27">
      <c r="A73" s="174"/>
      <c r="B73" s="3" t="s">
        <v>443</v>
      </c>
      <c r="C73" s="16">
        <v>5617.5886000000137</v>
      </c>
      <c r="D73" s="16">
        <v>4260.3383099999974</v>
      </c>
      <c r="E73" s="16">
        <v>9877.9269100000129</v>
      </c>
      <c r="F73" s="16">
        <v>5833.9075700000139</v>
      </c>
      <c r="G73" s="16">
        <v>15711.834480000025</v>
      </c>
      <c r="H73" s="16">
        <v>13054.319779999989</v>
      </c>
      <c r="I73" s="18">
        <v>28766.154260000014</v>
      </c>
      <c r="J73" s="23">
        <v>6699.0806869999997</v>
      </c>
      <c r="K73" s="16">
        <v>5828.9223099999872</v>
      </c>
      <c r="L73" s="16">
        <v>12528.002996999987</v>
      </c>
      <c r="M73" s="16">
        <v>6706.0699200000181</v>
      </c>
      <c r="N73" s="16">
        <v>19234.072917000005</v>
      </c>
      <c r="O73" s="16">
        <v>6908.4830800000036</v>
      </c>
      <c r="P73" s="24">
        <v>26142.55599700001</v>
      </c>
      <c r="Q73" s="23">
        <v>8198.6319999999887</v>
      </c>
      <c r="R73" s="16">
        <v>8564.4199999999892</v>
      </c>
      <c r="S73" s="16">
        <v>16763.051999999978</v>
      </c>
      <c r="T73" s="16">
        <v>7711.5883559999602</v>
      </c>
      <c r="U73" s="16">
        <v>24474.640355999934</v>
      </c>
      <c r="V73" s="16">
        <v>9852.6829999999991</v>
      </c>
      <c r="W73" s="16">
        <v>34327.323355999935</v>
      </c>
      <c r="X73" s="16">
        <v>36558.59937413998</v>
      </c>
      <c r="Y73" s="16">
        <v>38934.908333459032</v>
      </c>
      <c r="Z73" s="16">
        <v>41465.677375133935</v>
      </c>
      <c r="AA73" s="24">
        <v>44160.946404517686</v>
      </c>
    </row>
    <row r="74" spans="1:27">
      <c r="A74" s="175"/>
      <c r="B74" s="3" t="s">
        <v>444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8">
        <v>0</v>
      </c>
      <c r="J74" s="23">
        <v>1.3216094885137863E-12</v>
      </c>
      <c r="K74" s="16">
        <v>1.4139800441625994E-12</v>
      </c>
      <c r="L74" s="16">
        <v>2.7355895326763857E-12</v>
      </c>
      <c r="M74" s="16">
        <v>0</v>
      </c>
      <c r="N74" s="16">
        <v>2.7924329515371937E-12</v>
      </c>
      <c r="O74" s="16">
        <v>0</v>
      </c>
      <c r="P74" s="24">
        <v>2.2950530365051236E-12</v>
      </c>
      <c r="Q74" s="23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-1.1937117960769683E-12</v>
      </c>
      <c r="Y74" s="16">
        <v>-4.6355808080988936E-11</v>
      </c>
      <c r="Z74" s="16">
        <v>4.9998271833828767E-7</v>
      </c>
      <c r="AA74" s="24">
        <v>3.8240278854573262E-7</v>
      </c>
    </row>
    <row r="75" spans="1:27">
      <c r="A75" s="173" t="s">
        <v>445</v>
      </c>
      <c r="B75" s="7" t="s">
        <v>446</v>
      </c>
      <c r="C75" s="16">
        <v>126419.92422000002</v>
      </c>
      <c r="D75" s="16">
        <v>124339.2034</v>
      </c>
      <c r="E75" s="16">
        <v>250759.12762000004</v>
      </c>
      <c r="F75" s="16">
        <v>142886.08286000002</v>
      </c>
      <c r="G75" s="16">
        <v>393645.21048000007</v>
      </c>
      <c r="H75" s="16">
        <v>201736.31054999999</v>
      </c>
      <c r="I75" s="18">
        <v>595381.52102999995</v>
      </c>
      <c r="J75" s="23">
        <v>126211.676517</v>
      </c>
      <c r="K75" s="16">
        <v>148774.78115</v>
      </c>
      <c r="L75" s="16">
        <v>274986.45766700001</v>
      </c>
      <c r="M75" s="16">
        <v>141218.17781000002</v>
      </c>
      <c r="N75" s="16">
        <v>416204.63547700003</v>
      </c>
      <c r="O75" s="16">
        <v>183982.58866000001</v>
      </c>
      <c r="P75" s="24">
        <v>600187.22413699981</v>
      </c>
      <c r="Q75" s="23">
        <v>180036</v>
      </c>
      <c r="R75" s="16">
        <v>178507</v>
      </c>
      <c r="S75" s="16">
        <v>358543</v>
      </c>
      <c r="T75" s="16">
        <v>175687</v>
      </c>
      <c r="U75" s="16">
        <v>534230</v>
      </c>
      <c r="V75" s="16">
        <v>231318</v>
      </c>
      <c r="W75" s="16">
        <v>765548</v>
      </c>
      <c r="X75" s="16">
        <v>813114.50587094994</v>
      </c>
      <c r="Y75" s="16">
        <v>863757.99501721177</v>
      </c>
      <c r="Z75" s="16">
        <v>917673.43038118049</v>
      </c>
      <c r="AA75" s="24">
        <v>975073.30952435709</v>
      </c>
    </row>
    <row r="76" spans="1:27">
      <c r="A76" s="174"/>
      <c r="B76" s="7" t="s">
        <v>418</v>
      </c>
      <c r="C76" s="16">
        <v>1091</v>
      </c>
      <c r="D76" s="16">
        <v>1097</v>
      </c>
      <c r="E76" s="16">
        <v>1094</v>
      </c>
      <c r="F76" s="16">
        <v>1096</v>
      </c>
      <c r="G76" s="16">
        <v>1094.6666666666667</v>
      </c>
      <c r="H76" s="16">
        <v>1116</v>
      </c>
      <c r="I76" s="18">
        <v>1100</v>
      </c>
      <c r="J76" s="23">
        <v>1105</v>
      </c>
      <c r="K76" s="16">
        <v>1117</v>
      </c>
      <c r="L76" s="16">
        <v>1111</v>
      </c>
      <c r="M76" s="16">
        <v>1116</v>
      </c>
      <c r="N76" s="16">
        <v>1112.6666666666667</v>
      </c>
      <c r="O76" s="16">
        <v>1110</v>
      </c>
      <c r="P76" s="24">
        <v>1112</v>
      </c>
      <c r="Q76" s="23">
        <v>1154</v>
      </c>
      <c r="R76" s="16">
        <v>1172.5</v>
      </c>
      <c r="S76" s="16">
        <v>1163.25</v>
      </c>
      <c r="T76" s="16">
        <v>1172.5</v>
      </c>
      <c r="U76" s="16">
        <v>1166.3333333333333</v>
      </c>
      <c r="V76" s="16">
        <v>1172.5</v>
      </c>
      <c r="W76" s="16">
        <v>1167.875</v>
      </c>
      <c r="X76" s="16">
        <v>1172.5</v>
      </c>
      <c r="Y76" s="16">
        <v>1172.5</v>
      </c>
      <c r="Z76" s="16">
        <v>1172.5</v>
      </c>
      <c r="AA76" s="24">
        <v>1172.5</v>
      </c>
    </row>
    <row r="77" spans="1:27">
      <c r="A77" s="175"/>
      <c r="B77" s="7" t="s">
        <v>447</v>
      </c>
      <c r="C77" s="16">
        <v>38625.09142071494</v>
      </c>
      <c r="D77" s="16">
        <v>37781.587177149799</v>
      </c>
      <c r="E77" s="16">
        <v>38202.182757464965</v>
      </c>
      <c r="F77" s="16">
        <v>43456.83785279806</v>
      </c>
      <c r="G77" s="16">
        <v>39955.867892813643</v>
      </c>
      <c r="H77" s="16">
        <v>60255.767786738354</v>
      </c>
      <c r="I77" s="18">
        <v>45104.660684090908</v>
      </c>
      <c r="J77" s="23">
        <v>38072.903926696832</v>
      </c>
      <c r="K77" s="16">
        <v>44397.129558340792</v>
      </c>
      <c r="L77" s="16">
        <v>41252.093859435947</v>
      </c>
      <c r="M77" s="16">
        <v>42179.86195041817</v>
      </c>
      <c r="N77" s="16">
        <v>41562.276360794887</v>
      </c>
      <c r="O77" s="16">
        <v>55250.026624624625</v>
      </c>
      <c r="P77" s="24">
        <v>44978.059362784756</v>
      </c>
      <c r="Q77" s="23">
        <v>52003.466204506061</v>
      </c>
      <c r="R77" s="16">
        <v>50748.258706467655</v>
      </c>
      <c r="S77" s="16">
        <v>51370.871838956948</v>
      </c>
      <c r="T77" s="16">
        <v>49946.552949538018</v>
      </c>
      <c r="U77" s="16">
        <v>50893.588644374584</v>
      </c>
      <c r="V77" s="16">
        <v>65762.046908315562</v>
      </c>
      <c r="W77" s="16">
        <v>54625.423668343508</v>
      </c>
      <c r="X77" s="16">
        <v>57790.654290756916</v>
      </c>
      <c r="Y77" s="16">
        <v>61390.049397101044</v>
      </c>
      <c r="Z77" s="16">
        <v>65221.992209039119</v>
      </c>
      <c r="AA77" s="24">
        <v>69301.585609407033</v>
      </c>
    </row>
    <row r="78" spans="1:27">
      <c r="A78" s="176" t="s">
        <v>448</v>
      </c>
      <c r="B78" s="7" t="s">
        <v>446</v>
      </c>
      <c r="C78" s="16">
        <v>38339.65</v>
      </c>
      <c r="D78" s="16">
        <v>39352.377800000002</v>
      </c>
      <c r="E78" s="16">
        <v>77692.027800000011</v>
      </c>
      <c r="F78" s="16">
        <v>51778.18</v>
      </c>
      <c r="G78" s="16">
        <v>129470.2078</v>
      </c>
      <c r="H78" s="16">
        <v>68477.149999999994</v>
      </c>
      <c r="I78" s="18">
        <v>197947.3578</v>
      </c>
      <c r="J78" s="23">
        <v>35176.656349999997</v>
      </c>
      <c r="K78" s="16">
        <v>45419.129925000001</v>
      </c>
      <c r="L78" s="16">
        <v>80595.786274999991</v>
      </c>
      <c r="M78" s="16">
        <v>38475.568899999998</v>
      </c>
      <c r="N78" s="16">
        <v>119071.35517499999</v>
      </c>
      <c r="O78" s="16">
        <v>64068.37</v>
      </c>
      <c r="P78" s="24">
        <v>183139.725175</v>
      </c>
      <c r="Q78" s="32">
        <v>56207</v>
      </c>
      <c r="R78" s="30">
        <v>57386</v>
      </c>
      <c r="S78" s="16">
        <v>113593</v>
      </c>
      <c r="T78" s="30">
        <v>54956</v>
      </c>
      <c r="U78" s="16">
        <v>168549</v>
      </c>
      <c r="V78" s="30">
        <v>70897</v>
      </c>
      <c r="W78" s="16">
        <v>239446</v>
      </c>
      <c r="X78" s="30">
        <v>255009.99</v>
      </c>
      <c r="Y78" s="30">
        <v>271585.63934999995</v>
      </c>
      <c r="Z78" s="30">
        <v>289238.70590774994</v>
      </c>
      <c r="AA78" s="33">
        <v>308039.22179175366</v>
      </c>
    </row>
    <row r="79" spans="1:27">
      <c r="A79" s="177"/>
      <c r="B79" s="7" t="s">
        <v>418</v>
      </c>
      <c r="C79" s="16">
        <v>146</v>
      </c>
      <c r="D79" s="16">
        <v>145</v>
      </c>
      <c r="E79" s="16">
        <v>145.5</v>
      </c>
      <c r="F79" s="16">
        <v>145</v>
      </c>
      <c r="G79" s="16">
        <v>145.33333333333334</v>
      </c>
      <c r="H79" s="16">
        <v>147</v>
      </c>
      <c r="I79" s="18">
        <v>145.75</v>
      </c>
      <c r="J79" s="23">
        <v>148</v>
      </c>
      <c r="K79" s="16">
        <v>148</v>
      </c>
      <c r="L79" s="16">
        <v>148</v>
      </c>
      <c r="M79" s="16">
        <v>145</v>
      </c>
      <c r="N79" s="16">
        <v>147</v>
      </c>
      <c r="O79" s="16">
        <v>144</v>
      </c>
      <c r="P79" s="24">
        <v>146.25</v>
      </c>
      <c r="Q79" s="32">
        <v>149.33333333333334</v>
      </c>
      <c r="R79" s="30">
        <v>156</v>
      </c>
      <c r="S79" s="16">
        <v>152.66666666666669</v>
      </c>
      <c r="T79" s="30">
        <v>155.66666666666666</v>
      </c>
      <c r="U79" s="16">
        <v>153.66666666666666</v>
      </c>
      <c r="V79" s="30">
        <v>156</v>
      </c>
      <c r="W79" s="16">
        <v>154.25</v>
      </c>
      <c r="X79" s="30">
        <v>156</v>
      </c>
      <c r="Y79" s="30">
        <v>156</v>
      </c>
      <c r="Z79" s="30">
        <v>156</v>
      </c>
      <c r="AA79" s="33">
        <v>156</v>
      </c>
    </row>
    <row r="80" spans="1:27">
      <c r="A80" s="178"/>
      <c r="B80" s="7" t="s">
        <v>447</v>
      </c>
      <c r="C80" s="16">
        <v>87533.447488584483</v>
      </c>
      <c r="D80" s="16">
        <v>90465.236321839082</v>
      </c>
      <c r="E80" s="16">
        <v>88994.304467353955</v>
      </c>
      <c r="F80" s="16">
        <v>119030.29885057471</v>
      </c>
      <c r="G80" s="16">
        <v>98983.33929663607</v>
      </c>
      <c r="H80" s="16">
        <v>155276.98412698411</v>
      </c>
      <c r="I80" s="18">
        <v>113177.44871355059</v>
      </c>
      <c r="J80" s="23">
        <v>79226.703490990985</v>
      </c>
      <c r="K80" s="16">
        <v>102295.33766891893</v>
      </c>
      <c r="L80" s="16">
        <v>90761.020579954944</v>
      </c>
      <c r="M80" s="16">
        <v>88449.58367816091</v>
      </c>
      <c r="N80" s="16">
        <v>90001.024319727876</v>
      </c>
      <c r="O80" s="16">
        <v>148306.41203703705</v>
      </c>
      <c r="P80" s="24">
        <v>104353.11975783476</v>
      </c>
      <c r="Q80" s="23">
        <v>125462.05357142858</v>
      </c>
      <c r="R80" s="16">
        <v>122619.65811965811</v>
      </c>
      <c r="S80" s="16">
        <v>124009.8253275109</v>
      </c>
      <c r="T80" s="16">
        <v>117678.80085653106</v>
      </c>
      <c r="U80" s="16">
        <v>121872.01735357918</v>
      </c>
      <c r="V80" s="16">
        <v>151489.31623931625</v>
      </c>
      <c r="W80" s="16">
        <v>129360.34575904916</v>
      </c>
      <c r="X80" s="16">
        <v>136223.28525641025</v>
      </c>
      <c r="Y80" s="16">
        <v>145077.7987980769</v>
      </c>
      <c r="Z80" s="16">
        <v>154507.85571995188</v>
      </c>
      <c r="AA80" s="24">
        <v>164550.86634174874</v>
      </c>
    </row>
    <row r="81" spans="1:27">
      <c r="A81" s="176" t="s">
        <v>449</v>
      </c>
      <c r="B81" s="7" t="s">
        <v>446</v>
      </c>
      <c r="C81" s="16">
        <v>75943.87</v>
      </c>
      <c r="D81" s="16">
        <v>74218.775200000004</v>
      </c>
      <c r="E81" s="16">
        <v>150162.6452</v>
      </c>
      <c r="F81" s="16">
        <v>79499.89</v>
      </c>
      <c r="G81" s="16">
        <v>229662.53519999998</v>
      </c>
      <c r="H81" s="16">
        <v>119675.77</v>
      </c>
      <c r="I81" s="18">
        <v>349338.3052</v>
      </c>
      <c r="J81" s="23">
        <v>77821.009999999995</v>
      </c>
      <c r="K81" s="16">
        <v>91103.67</v>
      </c>
      <c r="L81" s="16">
        <v>168924.68</v>
      </c>
      <c r="M81" s="16">
        <v>89617.72</v>
      </c>
      <c r="N81" s="16">
        <v>258542.4</v>
      </c>
      <c r="O81" s="16">
        <v>106880.01</v>
      </c>
      <c r="P81" s="24">
        <v>365422.41</v>
      </c>
      <c r="Q81" s="32">
        <v>108760</v>
      </c>
      <c r="R81" s="30">
        <v>107548</v>
      </c>
      <c r="S81" s="16">
        <v>216308</v>
      </c>
      <c r="T81" s="30">
        <v>106738</v>
      </c>
      <c r="U81" s="16">
        <v>323046</v>
      </c>
      <c r="V81" s="30">
        <v>142022</v>
      </c>
      <c r="W81" s="16">
        <v>465068</v>
      </c>
      <c r="X81" s="30">
        <v>495297.42</v>
      </c>
      <c r="Y81" s="30">
        <v>527491.75229999993</v>
      </c>
      <c r="Z81" s="30">
        <v>561778.7161994999</v>
      </c>
      <c r="AA81" s="33">
        <v>598294.33275246737</v>
      </c>
    </row>
    <row r="82" spans="1:27">
      <c r="A82" s="177"/>
      <c r="B82" s="7" t="s">
        <v>418</v>
      </c>
      <c r="C82" s="16">
        <v>804</v>
      </c>
      <c r="D82" s="16">
        <v>807</v>
      </c>
      <c r="E82" s="16">
        <v>805.5</v>
      </c>
      <c r="F82" s="16">
        <v>811</v>
      </c>
      <c r="G82" s="16">
        <v>807.33333333333337</v>
      </c>
      <c r="H82" s="16">
        <v>826</v>
      </c>
      <c r="I82" s="18">
        <v>812</v>
      </c>
      <c r="J82" s="23">
        <v>816</v>
      </c>
      <c r="K82" s="16">
        <v>828</v>
      </c>
      <c r="L82" s="16">
        <v>822</v>
      </c>
      <c r="M82" s="16">
        <v>829</v>
      </c>
      <c r="N82" s="16">
        <v>824.33333333333337</v>
      </c>
      <c r="O82" s="16">
        <v>827</v>
      </c>
      <c r="P82" s="24">
        <v>825</v>
      </c>
      <c r="Q82" s="32">
        <v>861</v>
      </c>
      <c r="R82" s="30">
        <v>873</v>
      </c>
      <c r="S82" s="16">
        <v>867</v>
      </c>
      <c r="T82" s="30">
        <v>873</v>
      </c>
      <c r="U82" s="16">
        <v>869</v>
      </c>
      <c r="V82" s="30">
        <v>873</v>
      </c>
      <c r="W82" s="16">
        <v>870</v>
      </c>
      <c r="X82" s="30">
        <v>873</v>
      </c>
      <c r="Y82" s="30">
        <v>873</v>
      </c>
      <c r="Z82" s="30">
        <v>873</v>
      </c>
      <c r="AA82" s="33">
        <v>873</v>
      </c>
    </row>
    <row r="83" spans="1:27">
      <c r="A83" s="178"/>
      <c r="B83" s="7" t="s">
        <v>447</v>
      </c>
      <c r="C83" s="16">
        <v>31485.849917081254</v>
      </c>
      <c r="D83" s="16">
        <v>30656.247501032631</v>
      </c>
      <c r="E83" s="16">
        <v>31070.27626732878</v>
      </c>
      <c r="F83" s="16">
        <v>32675.663789560214</v>
      </c>
      <c r="G83" s="16">
        <v>31607.835838150284</v>
      </c>
      <c r="H83" s="16">
        <v>48295.306698950764</v>
      </c>
      <c r="I83" s="18">
        <v>35851.632307060754</v>
      </c>
      <c r="J83" s="23">
        <v>31789.628267973858</v>
      </c>
      <c r="K83" s="16">
        <v>36676.195652173912</v>
      </c>
      <c r="L83" s="16">
        <v>34250.74614760746</v>
      </c>
      <c r="M83" s="16">
        <v>36034.467229593887</v>
      </c>
      <c r="N83" s="16">
        <v>34848.685806712485</v>
      </c>
      <c r="O83" s="16">
        <v>43079.40749697703</v>
      </c>
      <c r="P83" s="24">
        <v>36911.354545454546</v>
      </c>
      <c r="Q83" s="23">
        <v>42106.078203639183</v>
      </c>
      <c r="R83" s="16">
        <v>41064.528445971744</v>
      </c>
      <c r="S83" s="16">
        <v>41581.699346405228</v>
      </c>
      <c r="T83" s="16">
        <v>40755.250095456278</v>
      </c>
      <c r="U83" s="16">
        <v>41304.948216340621</v>
      </c>
      <c r="V83" s="16">
        <v>54227.567773959527</v>
      </c>
      <c r="W83" s="16">
        <v>44546.743295019151</v>
      </c>
      <c r="X83" s="16">
        <v>47279.249713631158</v>
      </c>
      <c r="Y83" s="16">
        <v>50352.400945017172</v>
      </c>
      <c r="Z83" s="16">
        <v>53625.30700644329</v>
      </c>
      <c r="AA83" s="24">
        <v>57110.951961862098</v>
      </c>
    </row>
    <row r="84" spans="1:27">
      <c r="A84" s="176" t="s">
        <v>450</v>
      </c>
      <c r="B84" s="7" t="s">
        <v>446</v>
      </c>
      <c r="C84" s="17">
        <v>12136.404220000026</v>
      </c>
      <c r="D84" s="17">
        <v>10768.050399999993</v>
      </c>
      <c r="E84" s="17">
        <v>22904.454620000033</v>
      </c>
      <c r="F84" s="17">
        <v>11608.012860000032</v>
      </c>
      <c r="G84" s="17">
        <v>34512.46748000005</v>
      </c>
      <c r="H84" s="17">
        <v>13583.390549999996</v>
      </c>
      <c r="I84" s="19">
        <v>48095.858030000061</v>
      </c>
      <c r="J84" s="25">
        <v>13214.010167000015</v>
      </c>
      <c r="K84" s="17">
        <v>12251.981224999996</v>
      </c>
      <c r="L84" s="17">
        <v>25465.991392000025</v>
      </c>
      <c r="M84" s="17">
        <v>13124.888910000023</v>
      </c>
      <c r="N84" s="17">
        <v>38590.880302000005</v>
      </c>
      <c r="O84" s="17">
        <v>13034.208659999989</v>
      </c>
      <c r="P84" s="26">
        <v>51625.088961999922</v>
      </c>
      <c r="Q84" s="34">
        <v>15069</v>
      </c>
      <c r="R84" s="31">
        <v>13573</v>
      </c>
      <c r="S84" s="17">
        <v>28642</v>
      </c>
      <c r="T84" s="31">
        <v>13993</v>
      </c>
      <c r="U84" s="17">
        <v>42635</v>
      </c>
      <c r="V84" s="31">
        <v>18399</v>
      </c>
      <c r="W84" s="17">
        <v>61034</v>
      </c>
      <c r="X84" s="31">
        <v>62807.095870950085</v>
      </c>
      <c r="Y84" s="31">
        <v>64680.603367211879</v>
      </c>
      <c r="Z84" s="31">
        <v>66656.008273930638</v>
      </c>
      <c r="AA84" s="35">
        <v>68739.754980136058</v>
      </c>
    </row>
    <row r="85" spans="1:27">
      <c r="A85" s="177"/>
      <c r="B85" s="7" t="s">
        <v>418</v>
      </c>
      <c r="C85" s="17">
        <v>141</v>
      </c>
      <c r="D85" s="17">
        <v>145</v>
      </c>
      <c r="E85" s="17">
        <v>143</v>
      </c>
      <c r="F85" s="17">
        <v>140</v>
      </c>
      <c r="G85" s="17">
        <v>142</v>
      </c>
      <c r="H85" s="17">
        <v>143</v>
      </c>
      <c r="I85" s="19">
        <v>142.25</v>
      </c>
      <c r="J85" s="25">
        <v>141</v>
      </c>
      <c r="K85" s="17">
        <v>141</v>
      </c>
      <c r="L85" s="17">
        <v>141</v>
      </c>
      <c r="M85" s="17">
        <v>142</v>
      </c>
      <c r="N85" s="17">
        <v>141.33333333333337</v>
      </c>
      <c r="O85" s="17">
        <v>139</v>
      </c>
      <c r="P85" s="26">
        <v>140.75</v>
      </c>
      <c r="Q85" s="34">
        <v>143.66666666666663</v>
      </c>
      <c r="R85" s="31">
        <v>143.5</v>
      </c>
      <c r="S85" s="17">
        <v>143.58333333333326</v>
      </c>
      <c r="T85" s="31">
        <v>143.83333333333337</v>
      </c>
      <c r="U85" s="17">
        <v>143.66666666666663</v>
      </c>
      <c r="V85" s="31">
        <v>143.5</v>
      </c>
      <c r="W85" s="17">
        <v>143.625</v>
      </c>
      <c r="X85" s="31">
        <v>143.5</v>
      </c>
      <c r="Y85" s="31">
        <v>143.5</v>
      </c>
      <c r="Z85" s="31">
        <v>143.5</v>
      </c>
      <c r="AA85" s="35">
        <v>143.5</v>
      </c>
    </row>
    <row r="86" spans="1:27">
      <c r="A86" s="178"/>
      <c r="B86" s="7" t="s">
        <v>447</v>
      </c>
      <c r="C86" s="17">
        <v>28691.262931442139</v>
      </c>
      <c r="D86" s="17">
        <v>24754.138850574695</v>
      </c>
      <c r="E86" s="17">
        <v>26695.168554778596</v>
      </c>
      <c r="F86" s="17">
        <v>27638.125857142932</v>
      </c>
      <c r="G86" s="17">
        <v>27005.060625978134</v>
      </c>
      <c r="H86" s="17">
        <v>31662.91503496503</v>
      </c>
      <c r="I86" s="19">
        <v>28175.663755125988</v>
      </c>
      <c r="J86" s="25">
        <v>31238.794721040224</v>
      </c>
      <c r="K86" s="17">
        <v>28964.494621749396</v>
      </c>
      <c r="L86" s="17">
        <v>30101.644671394828</v>
      </c>
      <c r="M86" s="17">
        <v>30809.598380281746</v>
      </c>
      <c r="N86" s="17">
        <v>30338.742375786162</v>
      </c>
      <c r="O86" s="17">
        <v>31257.095107913639</v>
      </c>
      <c r="P86" s="26">
        <v>30565.475998815822</v>
      </c>
      <c r="Q86" s="25">
        <v>34962.877030162417</v>
      </c>
      <c r="R86" s="17">
        <v>31528.455284552845</v>
      </c>
      <c r="S86" s="17">
        <v>33246.662797446334</v>
      </c>
      <c r="T86" s="17">
        <v>32428.736964078784</v>
      </c>
      <c r="U86" s="17">
        <v>32973.704563031715</v>
      </c>
      <c r="V86" s="17">
        <v>42738.675958188156</v>
      </c>
      <c r="W86" s="17">
        <v>35412.822744415433</v>
      </c>
      <c r="X86" s="17">
        <v>36473.342549912944</v>
      </c>
      <c r="Y86" s="17">
        <v>37561.325997219443</v>
      </c>
      <c r="Z86" s="17">
        <v>38708.483318194332</v>
      </c>
      <c r="AA86" s="26">
        <v>39918.556899033712</v>
      </c>
    </row>
    <row r="87" spans="1:27">
      <c r="A87" s="173" t="s">
        <v>451</v>
      </c>
      <c r="B87" s="7" t="s">
        <v>452</v>
      </c>
      <c r="C87" s="16">
        <v>54684.038099999998</v>
      </c>
      <c r="D87" s="17">
        <v>69708.6872</v>
      </c>
      <c r="E87" s="17">
        <v>54684.038099999998</v>
      </c>
      <c r="F87" s="17">
        <v>25841.564539999999</v>
      </c>
      <c r="G87" s="17">
        <v>54684.038099999998</v>
      </c>
      <c r="H87" s="17">
        <v>29384.53398</v>
      </c>
      <c r="I87" s="19">
        <v>54684.038099999998</v>
      </c>
      <c r="J87" s="23">
        <v>81238.562279999998</v>
      </c>
      <c r="K87" s="17">
        <v>80720.84921</v>
      </c>
      <c r="L87" s="17">
        <v>81238.562279999998</v>
      </c>
      <c r="M87" s="17">
        <v>43306.83251</v>
      </c>
      <c r="N87" s="17">
        <v>81238.562279999998</v>
      </c>
      <c r="O87" s="17">
        <v>44751.446889999999</v>
      </c>
      <c r="P87" s="26">
        <v>81238.562279999998</v>
      </c>
      <c r="Q87" s="32">
        <v>73322.805030000003</v>
      </c>
      <c r="R87" s="31">
        <v>111754.40502999999</v>
      </c>
      <c r="S87" s="17">
        <v>73322.805030000003</v>
      </c>
      <c r="T87" s="31">
        <v>59405.70199999999</v>
      </c>
      <c r="U87" s="17">
        <v>73322.805030000003</v>
      </c>
      <c r="V87" s="31">
        <v>40553.22088999999</v>
      </c>
      <c r="W87" s="17">
        <v>73322.805030000003</v>
      </c>
      <c r="X87" s="31">
        <v>62140.515889999988</v>
      </c>
      <c r="Y87" s="31">
        <v>50231.377955899974</v>
      </c>
      <c r="Z87" s="31">
        <v>37548.14605608346</v>
      </c>
      <c r="AA87" s="35">
        <v>24040.504082778898</v>
      </c>
    </row>
    <row r="88" spans="1:27">
      <c r="A88" s="174"/>
      <c r="B88" s="7" t="s">
        <v>453</v>
      </c>
      <c r="C88" s="16">
        <v>15645.708119999999</v>
      </c>
      <c r="D88" s="16">
        <v>14032.315339999999</v>
      </c>
      <c r="E88" s="16">
        <v>29678.023459999997</v>
      </c>
      <c r="F88" s="16">
        <v>17707.80819</v>
      </c>
      <c r="G88" s="16">
        <v>47385.831649999993</v>
      </c>
      <c r="H88" s="16">
        <v>64807.389909999998</v>
      </c>
      <c r="I88" s="18">
        <v>112193.22155999999</v>
      </c>
      <c r="J88" s="23">
        <v>0</v>
      </c>
      <c r="K88" s="16">
        <v>25979.231690000001</v>
      </c>
      <c r="L88" s="16">
        <v>25979.231690000001</v>
      </c>
      <c r="M88" s="16">
        <v>17013.204570000002</v>
      </c>
      <c r="N88" s="16">
        <v>42992.436260000002</v>
      </c>
      <c r="O88" s="16">
        <v>46321.368340000001</v>
      </c>
      <c r="P88" s="24">
        <v>89313.804600000003</v>
      </c>
      <c r="Q88" s="32">
        <v>38431.599999999999</v>
      </c>
      <c r="R88" s="30">
        <v>40830.101999999999</v>
      </c>
      <c r="S88" s="16">
        <v>79261.70199999999</v>
      </c>
      <c r="T88" s="30">
        <v>21977.620889999998</v>
      </c>
      <c r="U88" s="16">
        <v>101239.32288999998</v>
      </c>
      <c r="V88" s="30">
        <v>21587.294999999998</v>
      </c>
      <c r="W88" s="16">
        <v>122826.61788999998</v>
      </c>
      <c r="X88" s="30">
        <v>130810.34805284998</v>
      </c>
      <c r="Y88" s="30">
        <v>139313.02067628523</v>
      </c>
      <c r="Z88" s="30">
        <v>148368.36702024378</v>
      </c>
      <c r="AA88" s="33">
        <v>158012.31087655961</v>
      </c>
    </row>
    <row r="89" spans="1:27">
      <c r="A89" s="174"/>
      <c r="B89" s="7" t="s">
        <v>454</v>
      </c>
      <c r="C89" s="16">
        <v>621.05902000000003</v>
      </c>
      <c r="D89" s="16">
        <v>57899.438000000002</v>
      </c>
      <c r="E89" s="16">
        <v>58520.497020000003</v>
      </c>
      <c r="F89" s="16">
        <v>14164.838750000001</v>
      </c>
      <c r="G89" s="16">
        <v>72685.335770000005</v>
      </c>
      <c r="H89" s="16">
        <v>12953.36082</v>
      </c>
      <c r="I89" s="18">
        <v>85638.696590000007</v>
      </c>
      <c r="J89" s="23">
        <v>517.71307000000002</v>
      </c>
      <c r="K89" s="16">
        <v>63393.248390000001</v>
      </c>
      <c r="L89" s="16">
        <v>63910.961459999999</v>
      </c>
      <c r="M89" s="16">
        <v>15568.590190000001</v>
      </c>
      <c r="N89" s="16">
        <v>79479.551649999994</v>
      </c>
      <c r="O89" s="16">
        <v>17750.010200000001</v>
      </c>
      <c r="P89" s="24">
        <v>97229.561849999998</v>
      </c>
      <c r="Q89" s="32"/>
      <c r="R89" s="30">
        <v>93178.805030000003</v>
      </c>
      <c r="S89" s="16">
        <v>93178.805030000003</v>
      </c>
      <c r="T89" s="30">
        <v>40830.101999999999</v>
      </c>
      <c r="U89" s="16">
        <v>134008.90703</v>
      </c>
      <c r="V89" s="30"/>
      <c r="W89" s="16">
        <v>134008.90703</v>
      </c>
      <c r="X89" s="30">
        <v>142719.48598694999</v>
      </c>
      <c r="Y89" s="30">
        <v>151996.25257610175</v>
      </c>
      <c r="Z89" s="30">
        <v>161876.00899354834</v>
      </c>
      <c r="AA89" s="33">
        <v>172397.94957812899</v>
      </c>
    </row>
    <row r="90" spans="1:27">
      <c r="A90" s="175"/>
      <c r="B90" s="7" t="s">
        <v>455</v>
      </c>
      <c r="C90" s="17">
        <v>69708.6872</v>
      </c>
      <c r="D90" s="17">
        <v>25841.564539999999</v>
      </c>
      <c r="E90" s="17">
        <v>25841.564539999992</v>
      </c>
      <c r="F90" s="17">
        <v>29384.53398</v>
      </c>
      <c r="G90" s="17">
        <v>29384.533979999986</v>
      </c>
      <c r="H90" s="17">
        <v>81238.563070000004</v>
      </c>
      <c r="I90" s="19">
        <v>81238.563069999975</v>
      </c>
      <c r="J90" s="25">
        <v>80720.84921</v>
      </c>
      <c r="K90" s="17">
        <v>43306.83251</v>
      </c>
      <c r="L90" s="17">
        <v>43306.83251</v>
      </c>
      <c r="M90" s="17">
        <v>44751.446889999999</v>
      </c>
      <c r="N90" s="17">
        <v>44751.446890000007</v>
      </c>
      <c r="O90" s="17">
        <v>73322.805030000003</v>
      </c>
      <c r="P90" s="26">
        <v>73322.805030000003</v>
      </c>
      <c r="Q90" s="34">
        <v>111754.40502999999</v>
      </c>
      <c r="R90" s="31">
        <v>59405.70199999999</v>
      </c>
      <c r="S90" s="17">
        <v>59405.70199999999</v>
      </c>
      <c r="T90" s="31">
        <v>40553.22088999999</v>
      </c>
      <c r="U90" s="17">
        <v>40553.220889999982</v>
      </c>
      <c r="V90" s="31">
        <v>62140.515889999988</v>
      </c>
      <c r="W90" s="17">
        <v>62140.515889999981</v>
      </c>
      <c r="X90" s="31">
        <v>50231.377955899974</v>
      </c>
      <c r="Y90" s="31">
        <v>37548.14605608346</v>
      </c>
      <c r="Z90" s="31">
        <v>24040.504082778898</v>
      </c>
      <c r="AA90" s="35">
        <v>9654.8653812095217</v>
      </c>
    </row>
    <row r="91" spans="1:27">
      <c r="A91" s="173" t="s">
        <v>456</v>
      </c>
      <c r="B91" s="7" t="s">
        <v>452</v>
      </c>
      <c r="C91" s="16">
        <v>11646.36954</v>
      </c>
      <c r="D91" s="17">
        <v>16956.21356</v>
      </c>
      <c r="E91" s="17">
        <v>11646.36954</v>
      </c>
      <c r="F91" s="17">
        <v>4727.8039100000024</v>
      </c>
      <c r="G91" s="17">
        <v>11646.36954</v>
      </c>
      <c r="H91" s="17">
        <v>4191.3838700000024</v>
      </c>
      <c r="I91" s="19">
        <v>11646.36954</v>
      </c>
      <c r="J91" s="23">
        <v>16168.61816</v>
      </c>
      <c r="K91" s="17">
        <v>17405.046320000001</v>
      </c>
      <c r="L91" s="17">
        <v>16168.61816</v>
      </c>
      <c r="M91" s="17">
        <v>10115.359900000001</v>
      </c>
      <c r="N91" s="17">
        <v>16168.61816</v>
      </c>
      <c r="O91" s="17">
        <v>8389.1711100000011</v>
      </c>
      <c r="P91" s="26">
        <v>16168.61816</v>
      </c>
      <c r="Q91" s="32">
        <v>28992.393382180002</v>
      </c>
      <c r="R91" s="31">
        <v>40397.722045080001</v>
      </c>
      <c r="S91" s="17">
        <v>28992.393382180002</v>
      </c>
      <c r="T91" s="31">
        <v>23679.531140019993</v>
      </c>
      <c r="U91" s="17">
        <v>28992.393382180002</v>
      </c>
      <c r="V91" s="31">
        <v>18814.695250799996</v>
      </c>
      <c r="W91" s="17">
        <v>28992.393382180002</v>
      </c>
      <c r="X91" s="31">
        <v>23261.934376539994</v>
      </c>
      <c r="Y91" s="31">
        <v>17158.995535533377</v>
      </c>
      <c r="Z91" s="31">
        <v>10659.36566986133</v>
      </c>
      <c r="AA91" s="35">
        <v>3737.2598629206004</v>
      </c>
    </row>
    <row r="92" spans="1:27">
      <c r="A92" s="174"/>
      <c r="B92" s="7" t="s">
        <v>453</v>
      </c>
      <c r="C92" s="16">
        <v>7139.8755300000003</v>
      </c>
      <c r="D92" s="16">
        <v>6353.7257600000003</v>
      </c>
      <c r="E92" s="16">
        <v>13493.601290000001</v>
      </c>
      <c r="F92" s="16">
        <v>6686.9448599999996</v>
      </c>
      <c r="G92" s="16">
        <v>20180.546150000002</v>
      </c>
      <c r="H92" s="16">
        <v>16397.775580000001</v>
      </c>
      <c r="I92" s="18">
        <v>36578.321730000003</v>
      </c>
      <c r="J92" s="23">
        <v>3484.4235699999999</v>
      </c>
      <c r="K92" s="16">
        <v>10337.458860000001</v>
      </c>
      <c r="L92" s="16">
        <v>13821.882430000001</v>
      </c>
      <c r="M92" s="16">
        <v>7607.5521399999998</v>
      </c>
      <c r="N92" s="16">
        <v>21429.434570000001</v>
      </c>
      <c r="O92" s="16">
        <v>12897.393110000001</v>
      </c>
      <c r="P92" s="24">
        <v>34326.827680000002</v>
      </c>
      <c r="Q92" s="32">
        <v>15177.223816000002</v>
      </c>
      <c r="R92" s="30">
        <v>14992.688829999997</v>
      </c>
      <c r="S92" s="16">
        <v>30169.912645999997</v>
      </c>
      <c r="T92" s="30">
        <v>10127.852940780002</v>
      </c>
      <c r="U92" s="16">
        <v>40297.765586779999</v>
      </c>
      <c r="V92" s="30">
        <v>7937.8505577399992</v>
      </c>
      <c r="W92" s="16">
        <v>48235.616144519998</v>
      </c>
      <c r="X92" s="30">
        <v>51370.931193913792</v>
      </c>
      <c r="Y92" s="30">
        <v>54710.041721518188</v>
      </c>
      <c r="Z92" s="30">
        <v>58266.194433416866</v>
      </c>
      <c r="AA92" s="33">
        <v>62053.497071588958</v>
      </c>
    </row>
    <row r="93" spans="1:27">
      <c r="A93" s="174"/>
      <c r="B93" s="7" t="s">
        <v>454</v>
      </c>
      <c r="C93" s="16">
        <v>1830.03151</v>
      </c>
      <c r="D93" s="16">
        <v>18582.135409999999</v>
      </c>
      <c r="E93" s="16">
        <v>20412.16692</v>
      </c>
      <c r="F93" s="16">
        <v>7223.3648999999996</v>
      </c>
      <c r="G93" s="16">
        <v>27635.53182</v>
      </c>
      <c r="H93" s="16">
        <v>4420.5402899999999</v>
      </c>
      <c r="I93" s="18">
        <v>32056.072110000001</v>
      </c>
      <c r="J93" s="23">
        <v>2247.99541</v>
      </c>
      <c r="K93" s="16">
        <v>17627.145280000001</v>
      </c>
      <c r="L93" s="16">
        <v>19875.14069</v>
      </c>
      <c r="M93" s="16">
        <v>9333.7409299999999</v>
      </c>
      <c r="N93" s="16">
        <v>29208.88162</v>
      </c>
      <c r="O93" s="16">
        <v>7523.8360599999996</v>
      </c>
      <c r="P93" s="24">
        <v>36732.717680000002</v>
      </c>
      <c r="Q93" s="32">
        <v>3771.8951530999998</v>
      </c>
      <c r="R93" s="30">
        <v>31710.879735060003</v>
      </c>
      <c r="S93" s="16">
        <v>35482.774888160006</v>
      </c>
      <c r="T93" s="30">
        <v>14992.688829999997</v>
      </c>
      <c r="U93" s="16">
        <v>50475.463718160005</v>
      </c>
      <c r="V93" s="30">
        <v>3490.611432000002</v>
      </c>
      <c r="W93" s="16">
        <v>53966.07515016001</v>
      </c>
      <c r="X93" s="30">
        <v>57473.870034920408</v>
      </c>
      <c r="Y93" s="30">
        <v>61209.671587190234</v>
      </c>
      <c r="Z93" s="30">
        <v>65188.300240357596</v>
      </c>
      <c r="AA93" s="33">
        <v>69425.539755980833</v>
      </c>
    </row>
    <row r="94" spans="1:27">
      <c r="A94" s="175"/>
      <c r="B94" s="7" t="s">
        <v>455</v>
      </c>
      <c r="C94" s="17">
        <v>16956.21356</v>
      </c>
      <c r="D94" s="17">
        <v>4727.8039100000024</v>
      </c>
      <c r="E94" s="17">
        <v>4727.8039100000005</v>
      </c>
      <c r="F94" s="17">
        <v>4191.3838700000024</v>
      </c>
      <c r="G94" s="17">
        <v>4191.3838700000015</v>
      </c>
      <c r="H94" s="17">
        <v>16168.619160000002</v>
      </c>
      <c r="I94" s="19">
        <v>16168.619160000002</v>
      </c>
      <c r="J94" s="25">
        <v>17405.046320000001</v>
      </c>
      <c r="K94" s="17">
        <v>10115.359900000001</v>
      </c>
      <c r="L94" s="17">
        <v>10115.359900000001</v>
      </c>
      <c r="M94" s="17">
        <v>8389.1711100000011</v>
      </c>
      <c r="N94" s="17">
        <v>8389.1711100000011</v>
      </c>
      <c r="O94" s="17">
        <v>13762.728160000002</v>
      </c>
      <c r="P94" s="26">
        <v>13762.728160000001</v>
      </c>
      <c r="Q94" s="34">
        <v>40397.722045080001</v>
      </c>
      <c r="R94" s="31">
        <v>23679.531140019993</v>
      </c>
      <c r="S94" s="17">
        <v>23679.531140019993</v>
      </c>
      <c r="T94" s="31">
        <v>18814.695250799996</v>
      </c>
      <c r="U94" s="17">
        <v>18814.695250799996</v>
      </c>
      <c r="V94" s="31">
        <v>23261.934376539994</v>
      </c>
      <c r="W94" s="17">
        <v>23261.93437653999</v>
      </c>
      <c r="X94" s="31">
        <v>17158.995535533377</v>
      </c>
      <c r="Y94" s="31">
        <v>10659.36566986133</v>
      </c>
      <c r="Z94" s="31">
        <v>3737.2598629206004</v>
      </c>
      <c r="AA94" s="35">
        <v>-3634.7828214712754</v>
      </c>
    </row>
    <row r="95" spans="1:27">
      <c r="A95" s="173" t="s">
        <v>457</v>
      </c>
      <c r="B95" s="7" t="s">
        <v>452</v>
      </c>
      <c r="C95" s="16">
        <v>16529.866529999901</v>
      </c>
      <c r="D95" s="17">
        <v>20513.868279999901</v>
      </c>
      <c r="E95" s="17">
        <v>16529.866529999901</v>
      </c>
      <c r="F95" s="17">
        <v>20097.064539999898</v>
      </c>
      <c r="G95" s="17">
        <v>16529.866529999901</v>
      </c>
      <c r="H95" s="17">
        <v>18234.937719999896</v>
      </c>
      <c r="I95" s="19">
        <v>16529.866529999901</v>
      </c>
      <c r="J95" s="23">
        <v>21255.999370000001</v>
      </c>
      <c r="K95" s="17">
        <v>25862.93161</v>
      </c>
      <c r="L95" s="17">
        <v>21255.999370000001</v>
      </c>
      <c r="M95" s="17">
        <v>24962.507379999999</v>
      </c>
      <c r="N95" s="17">
        <v>21255.999370000001</v>
      </c>
      <c r="O95" s="17">
        <v>22056.06683</v>
      </c>
      <c r="P95" s="26">
        <v>21255.999370000001</v>
      </c>
      <c r="Q95" s="32">
        <v>22678.49756</v>
      </c>
      <c r="R95" s="31">
        <v>22012.886510000008</v>
      </c>
      <c r="S95" s="17">
        <v>22678.49756</v>
      </c>
      <c r="T95" s="31">
        <v>19003.341509999995</v>
      </c>
      <c r="U95" s="17">
        <v>22678.49756</v>
      </c>
      <c r="V95" s="31">
        <v>21747.094510000006</v>
      </c>
      <c r="W95" s="17">
        <v>22678.49756</v>
      </c>
      <c r="X95" s="31">
        <v>14885.756880000001</v>
      </c>
      <c r="Y95" s="31">
        <v>6586.4880557999932</v>
      </c>
      <c r="Z95" s="31">
        <v>-2252.2332419730155</v>
      </c>
      <c r="AA95" s="35">
        <v>-11665.47142410127</v>
      </c>
    </row>
    <row r="96" spans="1:27">
      <c r="A96" s="174"/>
      <c r="B96" s="7" t="s">
        <v>453</v>
      </c>
      <c r="C96" s="16">
        <v>9710.9453799999992</v>
      </c>
      <c r="D96" s="16">
        <v>10176.168879999999</v>
      </c>
      <c r="E96" s="16">
        <v>19887.114259999998</v>
      </c>
      <c r="F96" s="16">
        <v>10545.283789999999</v>
      </c>
      <c r="G96" s="16">
        <v>30432.398049999996</v>
      </c>
      <c r="H96" s="16">
        <v>11730.23458</v>
      </c>
      <c r="I96" s="18">
        <v>42162.632629999993</v>
      </c>
      <c r="J96" s="23">
        <v>11876.086789999999</v>
      </c>
      <c r="K96" s="16">
        <v>11942.51735</v>
      </c>
      <c r="L96" s="16">
        <v>23818.604139999999</v>
      </c>
      <c r="M96" s="16">
        <v>12205.49115</v>
      </c>
      <c r="N96" s="16">
        <v>36024.095289999997</v>
      </c>
      <c r="O96" s="16">
        <v>12489.71905</v>
      </c>
      <c r="P96" s="24">
        <v>48513.814339999997</v>
      </c>
      <c r="Q96" s="32">
        <v>11824.108000000007</v>
      </c>
      <c r="R96" s="30">
        <v>8814.5629999999946</v>
      </c>
      <c r="S96" s="16">
        <v>20638.671000000002</v>
      </c>
      <c r="T96" s="30">
        <v>11558.316000000006</v>
      </c>
      <c r="U96" s="16">
        <v>32196.987000000008</v>
      </c>
      <c r="V96" s="30">
        <v>4696.9783699999998</v>
      </c>
      <c r="W96" s="16">
        <v>36893.965370000005</v>
      </c>
      <c r="X96" s="30">
        <v>39292.073119050001</v>
      </c>
      <c r="Y96" s="30">
        <v>41846.057871788245</v>
      </c>
      <c r="Z96" s="30">
        <v>44566.051633454481</v>
      </c>
      <c r="AA96" s="33">
        <v>47462.844989629019</v>
      </c>
    </row>
    <row r="97" spans="1:27">
      <c r="A97" s="174"/>
      <c r="B97" s="7" t="s">
        <v>454</v>
      </c>
      <c r="C97" s="16">
        <v>5726.9436299999998</v>
      </c>
      <c r="D97" s="16">
        <v>10592.97262</v>
      </c>
      <c r="E97" s="16">
        <v>16319.91625</v>
      </c>
      <c r="F97" s="16">
        <v>12407.410610000001</v>
      </c>
      <c r="G97" s="16">
        <v>28727.326860000001</v>
      </c>
      <c r="H97" s="16">
        <v>8709.1729300000006</v>
      </c>
      <c r="I97" s="18">
        <v>37436.499790000002</v>
      </c>
      <c r="J97" s="23">
        <v>7269.1545500000002</v>
      </c>
      <c r="K97" s="16">
        <v>12842.941580000001</v>
      </c>
      <c r="L97" s="16">
        <v>20112.096130000002</v>
      </c>
      <c r="M97" s="16">
        <v>15111.931699999999</v>
      </c>
      <c r="N97" s="16">
        <v>35224.027829999999</v>
      </c>
      <c r="O97" s="16">
        <v>11867.28832</v>
      </c>
      <c r="P97" s="24">
        <v>47091.316149999999</v>
      </c>
      <c r="Q97" s="32">
        <v>12489.71905</v>
      </c>
      <c r="R97" s="30">
        <v>11824.108000000007</v>
      </c>
      <c r="S97" s="16">
        <v>24313.827050000007</v>
      </c>
      <c r="T97" s="30">
        <v>8814.5629999999946</v>
      </c>
      <c r="U97" s="16">
        <v>33128.390050000002</v>
      </c>
      <c r="V97" s="30">
        <v>11558.316000000006</v>
      </c>
      <c r="W97" s="16">
        <v>44686.706050000008</v>
      </c>
      <c r="X97" s="30">
        <v>47591.341943250009</v>
      </c>
      <c r="Y97" s="30">
        <v>50684.779169561254</v>
      </c>
      <c r="Z97" s="30">
        <v>53979.289815582735</v>
      </c>
      <c r="AA97" s="33">
        <v>57487.943653595612</v>
      </c>
    </row>
    <row r="98" spans="1:27" ht="15.75" thickBot="1">
      <c r="A98" s="175"/>
      <c r="B98" s="7" t="s">
        <v>455</v>
      </c>
      <c r="C98" s="17">
        <v>20513.868279999901</v>
      </c>
      <c r="D98" s="17">
        <v>20097.064539999898</v>
      </c>
      <c r="E98" s="17">
        <v>20097.064539999898</v>
      </c>
      <c r="F98" s="17">
        <v>18234.937719999896</v>
      </c>
      <c r="G98" s="17">
        <v>18234.937719999896</v>
      </c>
      <c r="H98" s="17">
        <v>21255.999369999896</v>
      </c>
      <c r="I98" s="19">
        <v>21255.999369999892</v>
      </c>
      <c r="J98" s="27">
        <v>25862.93161</v>
      </c>
      <c r="K98" s="28">
        <v>24962.507379999999</v>
      </c>
      <c r="L98" s="28">
        <v>24962.507379999999</v>
      </c>
      <c r="M98" s="28">
        <v>22056.06683</v>
      </c>
      <c r="N98" s="28">
        <v>22056.06683</v>
      </c>
      <c r="O98" s="28">
        <v>22678.49756</v>
      </c>
      <c r="P98" s="29">
        <v>22678.49756</v>
      </c>
      <c r="Q98" s="36">
        <v>22012.886510000008</v>
      </c>
      <c r="R98" s="37">
        <v>19003.341509999995</v>
      </c>
      <c r="S98" s="28">
        <v>19003.341509999995</v>
      </c>
      <c r="T98" s="37">
        <v>21747.094510000006</v>
      </c>
      <c r="U98" s="28">
        <v>21747.094510000006</v>
      </c>
      <c r="V98" s="37">
        <v>14885.756880000001</v>
      </c>
      <c r="W98" s="28">
        <v>14885.756879999997</v>
      </c>
      <c r="X98" s="37">
        <v>6586.4880557999932</v>
      </c>
      <c r="Y98" s="37">
        <v>-2252.2332419730155</v>
      </c>
      <c r="Z98" s="37">
        <v>-11665.47142410127</v>
      </c>
      <c r="AA98" s="38">
        <v>-21690.570088067863</v>
      </c>
    </row>
  </sheetData>
  <sheetProtection formatCells="0" formatColumns="0" formatRows="0"/>
  <mergeCells count="22">
    <mergeCell ref="C1:I1"/>
    <mergeCell ref="J1:P1"/>
    <mergeCell ref="Q1:W1"/>
    <mergeCell ref="A3:A20"/>
    <mergeCell ref="A21:A25"/>
    <mergeCell ref="A26:A28"/>
    <mergeCell ref="A29:A31"/>
    <mergeCell ref="A32:A37"/>
    <mergeCell ref="A38:A41"/>
    <mergeCell ref="A42:A45"/>
    <mergeCell ref="A46:A53"/>
    <mergeCell ref="A54:A62"/>
    <mergeCell ref="A63:A66"/>
    <mergeCell ref="A67:A70"/>
    <mergeCell ref="A71:A74"/>
    <mergeCell ref="A95:A98"/>
    <mergeCell ref="A75:A77"/>
    <mergeCell ref="A78:A80"/>
    <mergeCell ref="A81:A83"/>
    <mergeCell ref="A84:A86"/>
    <mergeCell ref="A87:A90"/>
    <mergeCell ref="A91:A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ФЭМ</vt:lpstr>
      <vt:lpstr>Расходы 2015</vt:lpstr>
      <vt:lpstr>Расходы 2016</vt:lpstr>
      <vt:lpstr>Прочие 2015</vt:lpstr>
      <vt:lpstr>Прочие 2016</vt:lpstr>
      <vt:lpstr>Прочие 2017-2021</vt:lpstr>
      <vt:lpstr>Прог.Баланс</vt:lpstr>
      <vt:lpstr>ДДС 2015</vt:lpstr>
      <vt:lpstr>Оплата труда</vt:lpstr>
      <vt:lpstr>ТЭП 2017-2021</vt:lpstr>
      <vt:lpstr>ТЕП 2015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Ибрагимова Ирина Айдаровна</dc:creator>
  <cp:lastModifiedBy>Зиля Фатиховна</cp:lastModifiedBy>
  <cp:lastPrinted>2021-02-13T09:43:24Z</cp:lastPrinted>
  <dcterms:created xsi:type="dcterms:W3CDTF">2017-04-05T10:24:15Z</dcterms:created>
  <dcterms:modified xsi:type="dcterms:W3CDTF">2021-02-13T09:47:44Z</dcterms:modified>
</cp:coreProperties>
</file>