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0" windowWidth="16380" windowHeight="8190" tabRatio="989" activeTab="2"/>
  </bookViews>
  <sheets>
    <sheet name="ИП 2022 год" sheetId="5" r:id="rId1"/>
    <sheet name="ИП 2022 год (2)" sheetId="6" r:id="rId2"/>
    <sheet name="ИП 2022 год оконч." sheetId="7" r:id="rId3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7" l="1"/>
  <c r="E7" i="7"/>
  <c r="F7" i="7"/>
  <c r="F52" i="7" l="1"/>
  <c r="F51" i="7"/>
  <c r="D50" i="7"/>
  <c r="F49" i="7"/>
  <c r="F47" i="7" s="1"/>
  <c r="D49" i="7"/>
  <c r="D48" i="7"/>
  <c r="D47" i="7" s="1"/>
  <c r="E47" i="7"/>
  <c r="C47" i="7"/>
  <c r="F46" i="7"/>
  <c r="F45" i="7"/>
  <c r="F44" i="7"/>
  <c r="F43" i="7"/>
  <c r="D43" i="7"/>
  <c r="F42" i="7"/>
  <c r="D41" i="7"/>
  <c r="C41" i="7"/>
  <c r="D40" i="7"/>
  <c r="D39" i="7"/>
  <c r="F38" i="7"/>
  <c r="E38" i="7"/>
  <c r="D38" i="7"/>
  <c r="C38" i="7"/>
  <c r="F37" i="7"/>
  <c r="D37" i="7"/>
  <c r="F36" i="7"/>
  <c r="D36" i="7"/>
  <c r="F35" i="7"/>
  <c r="D35" i="7"/>
  <c r="D34" i="7"/>
  <c r="F33" i="7"/>
  <c r="D33" i="7"/>
  <c r="E32" i="7"/>
  <c r="F31" i="7"/>
  <c r="D30" i="7"/>
  <c r="D29" i="7"/>
  <c r="D28" i="7"/>
  <c r="D27" i="7"/>
  <c r="D26" i="7"/>
  <c r="D25" i="7"/>
  <c r="F24" i="7"/>
  <c r="E24" i="7"/>
  <c r="D24" i="7"/>
  <c r="C24" i="7"/>
  <c r="F23" i="7"/>
  <c r="D23" i="7"/>
  <c r="D22" i="7"/>
  <c r="D21" i="7"/>
  <c r="F20" i="7"/>
  <c r="F17" i="7" s="1"/>
  <c r="F16" i="7" s="1"/>
  <c r="D20" i="7"/>
  <c r="D19" i="7"/>
  <c r="F18" i="7"/>
  <c r="D18" i="7"/>
  <c r="D17" i="7" s="1"/>
  <c r="D16" i="7" s="1"/>
  <c r="D9" i="7" s="1"/>
  <c r="D8" i="7" s="1"/>
  <c r="D6" i="7" s="1"/>
  <c r="E17" i="7"/>
  <c r="C17" i="7"/>
  <c r="E16" i="7"/>
  <c r="C16" i="7"/>
  <c r="C9" i="7" s="1"/>
  <c r="C8" i="7" s="1"/>
  <c r="C6" i="7" s="1"/>
  <c r="F15" i="7"/>
  <c r="D14" i="7"/>
  <c r="D13" i="7"/>
  <c r="D12" i="7"/>
  <c r="E11" i="7"/>
  <c r="F10" i="7" s="1"/>
  <c r="D11" i="7"/>
  <c r="D10" i="7"/>
  <c r="C10" i="7"/>
  <c r="D7" i="7"/>
  <c r="F32" i="7" l="1"/>
  <c r="F41" i="7"/>
  <c r="F9" i="7"/>
  <c r="E10" i="7"/>
  <c r="E9" i="7" s="1"/>
  <c r="E8" i="7" s="1"/>
  <c r="E6" i="7" s="1"/>
  <c r="E41" i="7"/>
  <c r="F10" i="6"/>
  <c r="F8" i="7" l="1"/>
  <c r="F53" i="7" s="1"/>
  <c r="E11" i="6"/>
  <c r="F6" i="7" l="1"/>
  <c r="E46" i="6"/>
  <c r="E32" i="6" l="1"/>
  <c r="F37" i="6"/>
  <c r="F35" i="6"/>
  <c r="F36" i="6"/>
  <c r="F31" i="6"/>
  <c r="F18" i="6"/>
  <c r="F51" i="6" l="1"/>
  <c r="F52" i="6"/>
  <c r="D50" i="6"/>
  <c r="F49" i="6"/>
  <c r="D49" i="6"/>
  <c r="D48" i="6"/>
  <c r="D47" i="6" s="1"/>
  <c r="E47" i="6"/>
  <c r="C47" i="6"/>
  <c r="F46" i="6"/>
  <c r="F45" i="6"/>
  <c r="F44" i="6"/>
  <c r="F43" i="6"/>
  <c r="D43" i="6"/>
  <c r="F42" i="6"/>
  <c r="E41" i="6"/>
  <c r="D41" i="6"/>
  <c r="C41" i="6"/>
  <c r="D40" i="6"/>
  <c r="D39" i="6"/>
  <c r="D38" i="6" s="1"/>
  <c r="F38" i="6"/>
  <c r="E38" i="6"/>
  <c r="C38" i="6"/>
  <c r="D37" i="6"/>
  <c r="D36" i="6"/>
  <c r="D35" i="6"/>
  <c r="D34" i="6"/>
  <c r="F33" i="6"/>
  <c r="F32" i="6" s="1"/>
  <c r="D33" i="6"/>
  <c r="F24" i="6"/>
  <c r="D30" i="6"/>
  <c r="D29" i="6"/>
  <c r="D28" i="6"/>
  <c r="D27" i="6"/>
  <c r="D26" i="6"/>
  <c r="D25" i="6"/>
  <c r="D24" i="6" s="1"/>
  <c r="D16" i="6" s="1"/>
  <c r="D9" i="6" s="1"/>
  <c r="D8" i="6" s="1"/>
  <c r="D6" i="6" s="1"/>
  <c r="E24" i="6"/>
  <c r="C24" i="6"/>
  <c r="C16" i="6" s="1"/>
  <c r="C9" i="6" s="1"/>
  <c r="C8" i="6" s="1"/>
  <c r="C6" i="6" s="1"/>
  <c r="F23" i="6"/>
  <c r="D23" i="6"/>
  <c r="D22" i="6"/>
  <c r="D21" i="6"/>
  <c r="F20" i="6"/>
  <c r="F17" i="6" s="1"/>
  <c r="D20" i="6"/>
  <c r="D19" i="6"/>
  <c r="D18" i="6"/>
  <c r="E17" i="6"/>
  <c r="D17" i="6"/>
  <c r="C17" i="6"/>
  <c r="F15" i="6"/>
  <c r="D14" i="6"/>
  <c r="D13" i="6"/>
  <c r="D12" i="6"/>
  <c r="F11" i="6"/>
  <c r="D11" i="6"/>
  <c r="E10" i="6"/>
  <c r="D10" i="6"/>
  <c r="C10" i="6"/>
  <c r="F7" i="6"/>
  <c r="D7" i="6"/>
  <c r="F41" i="6" l="1"/>
  <c r="F47" i="6"/>
  <c r="E16" i="6"/>
  <c r="E9" i="6" s="1"/>
  <c r="E8" i="6" s="1"/>
  <c r="E6" i="6" s="1"/>
  <c r="F16" i="6"/>
  <c r="F17" i="5"/>
  <c r="F10" i="5"/>
  <c r="F16" i="5"/>
  <c r="F9" i="5" s="1"/>
  <c r="E32" i="5"/>
  <c r="F52" i="5"/>
  <c r="F9" i="6" l="1"/>
  <c r="F8" i="6" s="1"/>
  <c r="C24" i="5"/>
  <c r="D24" i="5"/>
  <c r="F24" i="5"/>
  <c r="E24" i="5"/>
  <c r="E41" i="5"/>
  <c r="E31" i="5"/>
  <c r="F31" i="5" s="1"/>
  <c r="F6" i="6" l="1"/>
  <c r="E10" i="5"/>
  <c r="F15" i="5"/>
  <c r="F23" i="5"/>
  <c r="F46" i="5" l="1"/>
  <c r="F45" i="5"/>
  <c r="F44" i="5"/>
  <c r="E17" i="5"/>
  <c r="E16" i="5"/>
  <c r="F20" i="5"/>
  <c r="F18" i="5"/>
  <c r="C41" i="5"/>
  <c r="F38" i="5"/>
  <c r="E38" i="5"/>
  <c r="F33" i="5"/>
  <c r="F36" i="5"/>
  <c r="F35" i="5"/>
  <c r="C17" i="5"/>
  <c r="F11" i="5"/>
  <c r="F51" i="5"/>
  <c r="E47" i="5"/>
  <c r="F49" i="5"/>
  <c r="F43" i="5"/>
  <c r="F42" i="5"/>
  <c r="F41" i="5" l="1"/>
  <c r="E9" i="5"/>
  <c r="E8" i="5" s="1"/>
  <c r="E6" i="5" s="1"/>
  <c r="D43" i="5"/>
  <c r="D41" i="5" s="1"/>
  <c r="D7" i="5"/>
  <c r="D49" i="5"/>
  <c r="D50" i="5"/>
  <c r="D48" i="5"/>
  <c r="C47" i="5"/>
  <c r="D40" i="5"/>
  <c r="D39" i="5"/>
  <c r="C38" i="5"/>
  <c r="D34" i="5"/>
  <c r="D35" i="5"/>
  <c r="D36" i="5"/>
  <c r="D37" i="5"/>
  <c r="D33" i="5"/>
  <c r="F32" i="5"/>
  <c r="D26" i="5"/>
  <c r="D27" i="5"/>
  <c r="D28" i="5"/>
  <c r="D29" i="5"/>
  <c r="D30" i="5"/>
  <c r="D25" i="5"/>
  <c r="D19" i="5"/>
  <c r="D20" i="5"/>
  <c r="D21" i="5"/>
  <c r="D22" i="5"/>
  <c r="D23" i="5"/>
  <c r="D18" i="5"/>
  <c r="C16" i="5"/>
  <c r="C10" i="5"/>
  <c r="D12" i="5"/>
  <c r="D13" i="5"/>
  <c r="D14" i="5"/>
  <c r="D11" i="5"/>
  <c r="C9" i="5" l="1"/>
  <c r="C8" i="5" s="1"/>
  <c r="C6" i="5" s="1"/>
  <c r="D38" i="5"/>
  <c r="D17" i="5"/>
  <c r="D10" i="5"/>
  <c r="D16" i="5" l="1"/>
  <c r="D9" i="5" s="1"/>
  <c r="D47" i="5"/>
  <c r="D8" i="5" l="1"/>
  <c r="D6" i="5" s="1"/>
  <c r="F7" i="5"/>
  <c r="F47" i="5" l="1"/>
  <c r="F8" i="5" l="1"/>
  <c r="F6" i="5" s="1"/>
</calcChain>
</file>

<file path=xl/sharedStrings.xml><?xml version="1.0" encoding="utf-8"?>
<sst xmlns="http://schemas.openxmlformats.org/spreadsheetml/2006/main" count="522" uniqueCount="147">
  <si>
    <t>Наименование инвестиционного проекта (группы инвестиционных проектов)</t>
  </si>
  <si>
    <t>Этап реализации</t>
  </si>
  <si>
    <t>млн. руб. с НДС</t>
  </si>
  <si>
    <t>млн. руб. без НДС</t>
  </si>
  <si>
    <t>АО "Учалинские электрические сети"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</si>
  <si>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</si>
  <si>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Реконструкция, модернизация, техническое перевооружение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</si>
  <si>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</si>
  <si>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</si>
  <si>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Утвержденный план до корректировки</t>
  </si>
  <si>
    <t>Утвержденный план после корректировки</t>
  </si>
  <si>
    <t>Реконструкция зданий, сооружений г.Учалы, в т.ч.</t>
  </si>
  <si>
    <t>Реконструкция линий электропередачи,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</si>
  <si>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</si>
  <si>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2.1</t>
  </si>
  <si>
    <t>2.1.1</t>
  </si>
  <si>
    <t>2.1.1.1</t>
  </si>
  <si>
    <t>2.1.1.2</t>
  </si>
  <si>
    <t>2.1.1.3</t>
  </si>
  <si>
    <t>2.2</t>
  </si>
  <si>
    <t>2.2.0</t>
  </si>
  <si>
    <t>2.2.1.</t>
  </si>
  <si>
    <t>2.2.2</t>
  </si>
  <si>
    <t>2.2.3</t>
  </si>
  <si>
    <t>2.2.4</t>
  </si>
  <si>
    <t>2.2.5</t>
  </si>
  <si>
    <t>2.3</t>
  </si>
  <si>
    <t>2.3.1</t>
  </si>
  <si>
    <t>2.3.2</t>
  </si>
  <si>
    <t>2.3.3</t>
  </si>
  <si>
    <t>2.3.4</t>
  </si>
  <si>
    <t>2.3.5</t>
  </si>
  <si>
    <t>Реконструкция ВЛ-0,4 кВ - всего</t>
  </si>
  <si>
    <t xml:space="preserve">Инвестиционная  программа </t>
  </si>
  <si>
    <t>Реконструкция КЛ-6 кВ - всего</t>
  </si>
  <si>
    <t>Перечень инвестиционных проектов на 2022 год</t>
  </si>
  <si>
    <t>2022 год</t>
  </si>
  <si>
    <t>РП-1, яч.3, 4, 12 замена МВ на ВВ</t>
  </si>
  <si>
    <t>РП-1 замена тр-ра Т-2 (250 кВА)</t>
  </si>
  <si>
    <t>ТП-3 замена тр-ра Т-1 (250 кВА)</t>
  </si>
  <si>
    <t>ТП-12  замена тр-ра (63 кВА)</t>
  </si>
  <si>
    <t xml:space="preserve">Реконструкция ВЛ-0,4 кВ ТП-42 ф-3 </t>
  </si>
  <si>
    <t>Реконструкция ВЛ-0,4 кВ ТП-42 ф-4</t>
  </si>
  <si>
    <t>Реконструкция ВЛ-0,4 кВ ТП-42 ф-7</t>
  </si>
  <si>
    <t>Реконструкция ВЛ-0,4 кВ ТП-41 ф-2 (0,626 км)</t>
  </si>
  <si>
    <t>Реконструкция ВЛ-0,4 кВ ТП-46 ф-2</t>
  </si>
  <si>
    <t>Реконструкция ВЛ-0,4 кВ ТП-51 ф-3</t>
  </si>
  <si>
    <t>Реконструкция КЛ-6кВ от ТП-3 до ТП-8 (0,990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</si>
  <si>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</si>
  <si>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</si>
  <si>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ТП-38 (0,230 км)</t>
  </si>
  <si>
    <t>Реконструкция КЛ-6кВ от ТП-18 до ТП-31 (0,230 км)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</si>
  <si>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</si>
  <si>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</si>
  <si>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</si>
  <si>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Строительство ВОЛС</t>
  </si>
  <si>
    <t>Создание системы АСКУЭ монтаж УСПД</t>
  </si>
  <si>
    <t>Создание системы АСКУЭ , в т.ч.</t>
  </si>
  <si>
    <t>2.4.</t>
  </si>
  <si>
    <t>2.4.1.</t>
  </si>
  <si>
    <t>2.4.2.</t>
  </si>
  <si>
    <t>Ремонт кровли ТП-15 (пл.  м 2 )</t>
  </si>
  <si>
    <t>Строительство ВЛ-10 кВ от РП-5</t>
  </si>
  <si>
    <t xml:space="preserve">  квартал</t>
  </si>
  <si>
    <t xml:space="preserve"> квартал</t>
  </si>
  <si>
    <t>2.5.</t>
  </si>
  <si>
    <t>2.5.1.</t>
  </si>
  <si>
    <t>2.5.2.</t>
  </si>
  <si>
    <t>2.6.</t>
  </si>
  <si>
    <t>2.6.1.</t>
  </si>
  <si>
    <t>2.6.2.</t>
  </si>
  <si>
    <t>2.6.3.</t>
  </si>
  <si>
    <t>2.6.4.</t>
  </si>
  <si>
    <t>Приобретение программных и технических средств АСДУ</t>
  </si>
  <si>
    <t>Приобретение оборудования не требующего монтажа</t>
  </si>
  <si>
    <t>Эксковатор-погрузчик MST M542</t>
  </si>
  <si>
    <t>год выпуска</t>
  </si>
  <si>
    <t>количество</t>
  </si>
  <si>
    <t>Технические параметры</t>
  </si>
  <si>
    <t>Ответственные</t>
  </si>
  <si>
    <t>№ п/п</t>
  </si>
  <si>
    <t>Примечание</t>
  </si>
  <si>
    <t>Строительство электроснабжения 
от ПС-2 "Иремель" мкр. "Юго-Восточный" (Замена КТПН-42)</t>
  </si>
  <si>
    <t>Бурильно-крановая машина на базе бортового автомобиля КАМАЗ-43118 с бурильно-крановой установкой Hangil HGC86</t>
  </si>
  <si>
    <t>2.1.1.4</t>
  </si>
  <si>
    <t>Служебная записка о переносе на ИП 2023 года</t>
  </si>
  <si>
    <t>2.5.3.</t>
  </si>
  <si>
    <t>2.5.4.</t>
  </si>
  <si>
    <t>2.5.5.</t>
  </si>
  <si>
    <t>Ремонт кровли РП-2 (пл.   м 2 )</t>
  </si>
  <si>
    <t>Строительство 2КЛ-6 кВ от ЦРП до ТП-322</t>
  </si>
  <si>
    <t>Строительство 2КЛ-6 кВ от ЦРП до ТП-130</t>
  </si>
  <si>
    <t>Новый объект 2022 год</t>
  </si>
  <si>
    <t>Перенос на кап.ремонт 2022 год</t>
  </si>
  <si>
    <t>Сабирьянов Р.Г.</t>
  </si>
  <si>
    <t>Абдуллин И.А.</t>
  </si>
  <si>
    <t>Музафин Р.Ф.</t>
  </si>
  <si>
    <t>Махмутова Н.З. Лисовцов В.В.</t>
  </si>
  <si>
    <t>Мустафин Р.Р.</t>
  </si>
  <si>
    <t>Салахутдинова Н.В.</t>
  </si>
  <si>
    <t>Исключить с ИП 2022 года</t>
  </si>
  <si>
    <t xml:space="preserve">Монтаж ячейки РП-6 РУ-6 кВ </t>
  </si>
  <si>
    <t>Новый объект 2022 год (служебная записка нач. ТП и РП)</t>
  </si>
  <si>
    <t>2-3 квартал</t>
  </si>
  <si>
    <t xml:space="preserve"> 1-4 квартал</t>
  </si>
  <si>
    <t>3 ячейки</t>
  </si>
  <si>
    <t>2-3  квартал</t>
  </si>
  <si>
    <t>2.1.1.5</t>
  </si>
  <si>
    <t>1-2 квартал</t>
  </si>
  <si>
    <t>1-4 квартал</t>
  </si>
  <si>
    <t xml:space="preserve"> 2-3 квартал</t>
  </si>
  <si>
    <t>2-4 квартал</t>
  </si>
  <si>
    <t xml:space="preserve"> 2-4 квартал</t>
  </si>
  <si>
    <t>2.2.6</t>
  </si>
  <si>
    <t>Кап.ремонт 2021- 2022 гг.</t>
  </si>
  <si>
    <t>1,3 км</t>
  </si>
  <si>
    <t>Реконструкция КЛ-6 кВ от РП-6 на ТП-22</t>
  </si>
  <si>
    <t>1 ед.</t>
  </si>
  <si>
    <t>2*0,305 км</t>
  </si>
  <si>
    <t>2*0,260 км</t>
  </si>
  <si>
    <t>0,500 км</t>
  </si>
  <si>
    <t>0,76 км</t>
  </si>
  <si>
    <t>1,190 км</t>
  </si>
  <si>
    <t>0,570 км</t>
  </si>
  <si>
    <t>5 км</t>
  </si>
  <si>
    <t>УСПД - 3 шт.</t>
  </si>
  <si>
    <t>Реконструкция КЛ-6кВ от РП-7 до оп.№12 ф.9 Л-195 (0,350 км)</t>
  </si>
  <si>
    <t>Строительство ВЛ-6 кВ от РП-7 от опоры № 12 ф-9 до ТП-195</t>
  </si>
  <si>
    <t>Счетчики однофазные - 317 шт., трехфазные - 227 шт., 3 УСПД,</t>
  </si>
  <si>
    <t>лицензия до 10 000  точек учета</t>
  </si>
  <si>
    <t>Инвестиционная  программа  в соответствии с тарифным решением</t>
  </si>
  <si>
    <t>Новый объект 2022 год: Средняя общеобразовательная школа г.Учалы, 1225 мест (служебная записка нач. ОТП)</t>
  </si>
  <si>
    <t>Новый объект 2022 год: письмо ОАО "УТС" объект "Строительство котельной, мощностью 48 Мвт"</t>
  </si>
  <si>
    <t>Перенос объекта с  ИП 2021 года</t>
  </si>
  <si>
    <t>2 ячейки</t>
  </si>
  <si>
    <t>Перенос на кап.ремонт 2022г.</t>
  </si>
  <si>
    <t>Исключить объект 2022 год</t>
  </si>
  <si>
    <t>Нориков С.В.</t>
  </si>
  <si>
    <t>УСПД - 5 шт.</t>
  </si>
  <si>
    <t>Счетчики однофазные - 262 шт., трехфазные - 168 шт.</t>
  </si>
  <si>
    <t>Счетчики однофазные - 273 шт., трехфазные - 196 шт.</t>
  </si>
  <si>
    <t xml:space="preserve"> 1-3 квартал</t>
  </si>
  <si>
    <t>Замена ячеек КСО ячеек 3, 4 в РП-1</t>
  </si>
  <si>
    <t>0,680 км</t>
  </si>
  <si>
    <t>Реконструкция КЛ-6кВ от ТП-7 до оп.№12 ф.9 Л-195 (0,350 км)</t>
  </si>
  <si>
    <t>Строительство КВЛ-6 кВ от РП-7 от опоры № 12 ф-9 до ТП-195</t>
  </si>
  <si>
    <t>1,35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</si>
</sst>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6" x14ac:knownFonts="1"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91">
    <xf numFmtId="0" fontId="0" fillId="0" borderId="0" xfId="0"/>
    <xf numFmtId="0" fontId="2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0" fillId="0" borderId="2" xfId="0" applyNumberFormat="1" applyBorder="1"/>
    <xf numFmtId="164" fontId="0" fillId="0" borderId="0" xfId="0" applyNumberFormat="1"/>
    <xf numFmtId="49" fontId="1" fillId="2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9" fontId="0" fillId="0" borderId="1" xfId="0" applyNumberFormat="1" applyBorder="1"/>
    <xf numFmtId="49" fontId="0" fillId="0" borderId="0" xfId="0" applyNumberFormat="1"/>
    <xf numFmtId="0" fontId="3" fillId="0" borderId="0" xfId="0" applyFont="1"/>
    <xf numFmtId="165" fontId="7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5" fillId="0" borderId="1" xfId="2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0" fontId="15" fillId="0" borderId="1" xfId="2" applyFont="1" applyFill="1" applyBorder="1" applyAlignment="1">
      <alignment horizontal="left" wrapText="1"/>
    </xf>
    <xf numFmtId="49" fontId="15" fillId="0" borderId="1" xfId="2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/>
    <xf numFmtId="49" fontId="2" fillId="0" borderId="1" xfId="0" applyNumberFormat="1" applyFont="1" applyBorder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2" fontId="2" fillId="0" borderId="1" xfId="0" applyNumberFormat="1" applyFont="1" applyBorder="1"/>
    <xf numFmtId="0" fontId="4" fillId="0" borderId="1" xfId="0" applyFont="1" applyBorder="1"/>
    <xf numFmtId="0" fontId="1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70"/>
  <sheetViews>
    <sheetView topLeftCell="A22" zoomScale="75" zoomScaleNormal="75" workbookViewId="0">
      <selection activeCell="F33" sqref="F33"/>
    </sheetView>
  </sheetViews>
  <sheetFormatPr defaultRowHeight="15.75" x14ac:dyDescent="0.25"/>
  <cols>
    <col min="1" max="1" width="7.5" style="11" customWidth="1"/>
    <col min="2" max="2" width="73.5" customWidth="1"/>
    <col min="3" max="3" width="14" customWidth="1"/>
    <col min="4" max="4" width="15.375" customWidth="1"/>
    <col min="5" max="5" width="13.5" customWidth="1"/>
    <col min="6" max="6" width="14" customWidth="1"/>
    <col min="7" max="7" width="9.5" customWidth="1"/>
    <col min="8" max="8" width="20.25" customWidth="1"/>
    <col min="9" max="9" width="15.875" customWidth="1"/>
    <col min="10" max="10" width="17.75" customWidth="1"/>
    <col min="11" max="11" width="28.375" customWidth="1"/>
    <col min="12" max="12" width="10.75" bestFit="1" customWidth="1"/>
  </cols>
  <sheetData>
    <row r="1" spans="1:24" ht="24.95" customHeight="1" x14ac:dyDescent="0.35">
      <c r="A1" s="73" t="s">
        <v>35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24" ht="16.5" customHeight="1" x14ac:dyDescent="0.3">
      <c r="F2" s="1"/>
      <c r="G2" s="1"/>
      <c r="H2" s="1"/>
      <c r="I2" s="5"/>
    </row>
    <row r="3" spans="1:24" ht="25.35" customHeight="1" x14ac:dyDescent="0.25">
      <c r="A3" s="81" t="s">
        <v>80</v>
      </c>
      <c r="B3" s="85" t="s">
        <v>0</v>
      </c>
      <c r="C3" s="86" t="s">
        <v>36</v>
      </c>
      <c r="D3" s="87"/>
      <c r="E3" s="86" t="s">
        <v>36</v>
      </c>
      <c r="F3" s="87"/>
      <c r="G3" s="75" t="s">
        <v>78</v>
      </c>
      <c r="H3" s="75"/>
      <c r="I3" s="88" t="s">
        <v>1</v>
      </c>
      <c r="J3" s="75" t="s">
        <v>79</v>
      </c>
      <c r="K3" s="75" t="s">
        <v>81</v>
      </c>
    </row>
    <row r="4" spans="1:24" ht="35.450000000000003" customHeight="1" x14ac:dyDescent="0.25">
      <c r="A4" s="82"/>
      <c r="B4" s="85"/>
      <c r="C4" s="89" t="s">
        <v>9</v>
      </c>
      <c r="D4" s="90"/>
      <c r="E4" s="89" t="s">
        <v>10</v>
      </c>
      <c r="F4" s="89"/>
      <c r="G4" s="75"/>
      <c r="H4" s="75"/>
      <c r="I4" s="88"/>
      <c r="J4" s="75"/>
      <c r="K4" s="75"/>
    </row>
    <row r="5" spans="1:24" ht="35.450000000000003" customHeight="1" x14ac:dyDescent="0.25">
      <c r="A5" s="83"/>
      <c r="B5" s="85"/>
      <c r="C5" s="18" t="s">
        <v>2</v>
      </c>
      <c r="D5" s="18" t="s">
        <v>3</v>
      </c>
      <c r="E5" s="18" t="s">
        <v>2</v>
      </c>
      <c r="F5" s="18" t="s">
        <v>3</v>
      </c>
      <c r="G5" s="46" t="s">
        <v>76</v>
      </c>
      <c r="H5" s="40" t="s">
        <v>77</v>
      </c>
      <c r="I5" s="88"/>
      <c r="J5" s="75"/>
      <c r="K5" s="75"/>
    </row>
    <row r="6" spans="1:24" ht="25.35" customHeight="1" x14ac:dyDescent="0.25">
      <c r="A6" s="10"/>
      <c r="B6" s="7" t="s">
        <v>4</v>
      </c>
      <c r="C6" s="2">
        <f>C7+C8</f>
        <v>59.165364699999998</v>
      </c>
      <c r="D6" s="2">
        <f>D7+D8</f>
        <v>49.304303916666662</v>
      </c>
      <c r="E6" s="2">
        <f>E7+E8</f>
        <v>58.644410000000001</v>
      </c>
      <c r="F6" s="2">
        <f>F7+F8</f>
        <v>48.870341666666668</v>
      </c>
      <c r="G6" s="2"/>
      <c r="H6" s="2"/>
      <c r="I6" s="23"/>
      <c r="J6" s="38"/>
      <c r="K6" s="38"/>
      <c r="L6" s="6"/>
      <c r="N6" s="42"/>
      <c r="O6" s="42"/>
      <c r="W6" s="6"/>
      <c r="X6" s="6"/>
    </row>
    <row r="7" spans="1:24" ht="59.25" customHeight="1" x14ac:dyDescent="0.3">
      <c r="A7" s="36">
        <v>1</v>
      </c>
      <c r="B7" s="7" t="s">
        <v>5</v>
      </c>
      <c r="C7" s="3">
        <v>18.067</v>
      </c>
      <c r="D7" s="3">
        <f>C7/1.2</f>
        <v>15.055833333333334</v>
      </c>
      <c r="E7" s="3">
        <v>15.942410000000001</v>
      </c>
      <c r="F7" s="3">
        <f>E7/1.2</f>
        <v>13.285341666666667</v>
      </c>
      <c r="G7" s="3"/>
      <c r="H7" s="3"/>
      <c r="I7" s="24" t="s">
        <v>104</v>
      </c>
      <c r="J7" s="38"/>
      <c r="K7" s="38"/>
    </row>
    <row r="8" spans="1:24" ht="25.5" customHeight="1" x14ac:dyDescent="0.3">
      <c r="A8" s="36">
        <v>2</v>
      </c>
      <c r="B8" s="7" t="s">
        <v>33</v>
      </c>
      <c r="C8" s="3">
        <f>C9+C41+C47</f>
        <v>41.098364699999998</v>
      </c>
      <c r="D8" s="3">
        <f>D9+D41+D47</f>
        <v>34.248470583333329</v>
      </c>
      <c r="E8" s="3">
        <f>E9+E41+E47</f>
        <v>42.701999999999998</v>
      </c>
      <c r="F8" s="3">
        <f>F9+F41+F47</f>
        <v>35.585000000000001</v>
      </c>
      <c r="G8" s="20"/>
      <c r="H8" s="20"/>
      <c r="I8" s="24"/>
      <c r="J8" s="38"/>
      <c r="K8" s="38"/>
      <c r="L8" s="6"/>
    </row>
    <row r="9" spans="1:24" ht="40.5" customHeight="1" x14ac:dyDescent="0.3">
      <c r="A9" s="36" t="s">
        <v>14</v>
      </c>
      <c r="B9" s="7" t="s">
        <v>6</v>
      </c>
      <c r="C9" s="4">
        <f>C10+C16+C32+C38</f>
        <v>32.986364699999996</v>
      </c>
      <c r="D9" s="4">
        <f>D10+D16+D32+D38</f>
        <v>27.488470583333331</v>
      </c>
      <c r="E9" s="4">
        <f>E10+E16+E32+E38</f>
        <v>27.510999999999999</v>
      </c>
      <c r="F9" s="4">
        <f>F10+F16+F32+F38</f>
        <v>22.925833333333333</v>
      </c>
      <c r="G9" s="4"/>
      <c r="H9" s="4"/>
      <c r="I9" s="24"/>
      <c r="J9" s="38"/>
      <c r="K9" s="38"/>
    </row>
    <row r="10" spans="1:24" ht="63.75" customHeight="1" x14ac:dyDescent="0.3">
      <c r="A10" s="36" t="s">
        <v>15</v>
      </c>
      <c r="B10" s="21" t="s">
        <v>13</v>
      </c>
      <c r="C10" s="3">
        <f>SUM(C11:C14)</f>
        <v>3.6563647000000001</v>
      </c>
      <c r="D10" s="3">
        <f>SUM(D11:D14)</f>
        <v>3.0469705833333331</v>
      </c>
      <c r="E10" s="3">
        <f>E11+E12+E13+E14+E15</f>
        <v>4.8</v>
      </c>
      <c r="F10" s="3">
        <f>F11+F12+F13+F14+F15</f>
        <v>4</v>
      </c>
      <c r="G10" s="3"/>
      <c r="H10" s="3"/>
      <c r="I10" s="24"/>
      <c r="J10" s="38"/>
      <c r="K10" s="38"/>
    </row>
    <row r="11" spans="1:24" ht="35.25" customHeight="1" x14ac:dyDescent="0.3">
      <c r="A11" s="36" t="s">
        <v>16</v>
      </c>
      <c r="B11" s="25" t="s">
        <v>37</v>
      </c>
      <c r="C11" s="27">
        <v>2.7505651000000002</v>
      </c>
      <c r="D11" s="26">
        <f>C11/1.2</f>
        <v>2.2921375833333335</v>
      </c>
      <c r="E11" s="4">
        <v>3.6</v>
      </c>
      <c r="F11" s="4">
        <f>E11/1.2</f>
        <v>3</v>
      </c>
      <c r="G11" s="4"/>
      <c r="H11" s="4" t="s">
        <v>105</v>
      </c>
      <c r="I11" s="24" t="s">
        <v>103</v>
      </c>
      <c r="J11" s="68" t="s">
        <v>94</v>
      </c>
      <c r="K11" s="38"/>
    </row>
    <row r="12" spans="1:24" ht="36.75" customHeight="1" x14ac:dyDescent="0.3">
      <c r="A12" s="36" t="s">
        <v>17</v>
      </c>
      <c r="B12" s="25" t="s">
        <v>38</v>
      </c>
      <c r="C12" s="27">
        <v>0.36407640000000002</v>
      </c>
      <c r="D12" s="26">
        <f t="shared" ref="D12:D14" si="0">C12/1.2</f>
        <v>0.30339700000000003</v>
      </c>
      <c r="E12" s="4"/>
      <c r="F12" s="4"/>
      <c r="G12" s="4"/>
      <c r="H12" s="4"/>
      <c r="I12" s="24" t="s">
        <v>64</v>
      </c>
      <c r="J12" s="70"/>
      <c r="K12" s="41" t="s">
        <v>85</v>
      </c>
    </row>
    <row r="13" spans="1:24" ht="33" customHeight="1" x14ac:dyDescent="0.3">
      <c r="A13" s="36" t="s">
        <v>18</v>
      </c>
      <c r="B13" s="25" t="s">
        <v>39</v>
      </c>
      <c r="C13" s="27">
        <v>0.36407640000000002</v>
      </c>
      <c r="D13" s="26">
        <f t="shared" si="0"/>
        <v>0.30339700000000003</v>
      </c>
      <c r="E13" s="4"/>
      <c r="F13" s="4"/>
      <c r="G13" s="4"/>
      <c r="H13" s="4"/>
      <c r="I13" s="24" t="s">
        <v>64</v>
      </c>
      <c r="J13" s="70"/>
      <c r="K13" s="41" t="s">
        <v>85</v>
      </c>
    </row>
    <row r="14" spans="1:24" ht="38.25" customHeight="1" x14ac:dyDescent="0.3">
      <c r="A14" s="36" t="s">
        <v>84</v>
      </c>
      <c r="B14" s="25" t="s">
        <v>40</v>
      </c>
      <c r="C14" s="27">
        <v>0.17764679999999999</v>
      </c>
      <c r="D14" s="26">
        <f t="shared" si="0"/>
        <v>0.148039</v>
      </c>
      <c r="E14" s="4"/>
      <c r="F14" s="4"/>
      <c r="G14" s="4"/>
      <c r="H14" s="4"/>
      <c r="I14" s="24" t="s">
        <v>64</v>
      </c>
      <c r="J14" s="70"/>
      <c r="K14" s="41" t="s">
        <v>85</v>
      </c>
    </row>
    <row r="15" spans="1:24" ht="69" customHeight="1" x14ac:dyDescent="0.3">
      <c r="A15" s="36" t="s">
        <v>107</v>
      </c>
      <c r="B15" s="25" t="s">
        <v>101</v>
      </c>
      <c r="C15" s="27"/>
      <c r="D15" s="26"/>
      <c r="E15" s="4">
        <v>1.2</v>
      </c>
      <c r="F15" s="4">
        <f t="shared" ref="F15" si="1">E15/1.2</f>
        <v>1</v>
      </c>
      <c r="G15" s="4"/>
      <c r="H15" s="4"/>
      <c r="I15" s="24" t="s">
        <v>108</v>
      </c>
      <c r="J15" s="69"/>
      <c r="K15" s="41" t="s">
        <v>131</v>
      </c>
    </row>
    <row r="16" spans="1:24" s="12" customFormat="1" ht="38.25" customHeight="1" x14ac:dyDescent="0.3">
      <c r="A16" s="37" t="s">
        <v>19</v>
      </c>
      <c r="B16" s="15" t="s">
        <v>12</v>
      </c>
      <c r="C16" s="3">
        <f>C17+C24</f>
        <v>12.725</v>
      </c>
      <c r="D16" s="3">
        <f>D17+D24</f>
        <v>10.604166666666668</v>
      </c>
      <c r="E16" s="3">
        <f>E17+E24</f>
        <v>4.6839999999999993</v>
      </c>
      <c r="F16" s="3">
        <f>F17+F24</f>
        <v>3.9033333333333333</v>
      </c>
      <c r="G16" s="3"/>
      <c r="H16" s="3"/>
      <c r="I16" s="16"/>
      <c r="J16" s="39"/>
      <c r="K16" s="39"/>
    </row>
    <row r="17" spans="1:11" ht="39.75" customHeight="1" x14ac:dyDescent="0.3">
      <c r="A17" s="36" t="s">
        <v>20</v>
      </c>
      <c r="B17" s="19" t="s">
        <v>32</v>
      </c>
      <c r="C17" s="3">
        <f>SUM(C18:C23)</f>
        <v>6.5139999999999993</v>
      </c>
      <c r="D17" s="3">
        <f>SUM(D18:D23)</f>
        <v>5.4283333333333337</v>
      </c>
      <c r="E17" s="3">
        <f>SUM(E18:E23)</f>
        <v>3.2039999999999997</v>
      </c>
      <c r="F17" s="3">
        <f>SUM(F18:F23)</f>
        <v>2.67</v>
      </c>
      <c r="G17" s="3"/>
      <c r="H17" s="3"/>
      <c r="I17" s="24"/>
      <c r="J17" s="68" t="s">
        <v>95</v>
      </c>
      <c r="K17" s="38"/>
    </row>
    <row r="18" spans="1:11" ht="36" customHeight="1" x14ac:dyDescent="0.3">
      <c r="A18" s="36" t="s">
        <v>21</v>
      </c>
      <c r="B18" s="25" t="s">
        <v>41</v>
      </c>
      <c r="C18" s="4">
        <v>1.248</v>
      </c>
      <c r="D18" s="4">
        <f>C18/1.2</f>
        <v>1.04</v>
      </c>
      <c r="E18" s="8">
        <v>1.248</v>
      </c>
      <c r="F18" s="8">
        <f>E18/1.2</f>
        <v>1.04</v>
      </c>
      <c r="G18" s="8"/>
      <c r="H18" s="8" t="s">
        <v>122</v>
      </c>
      <c r="I18" s="24" t="s">
        <v>103</v>
      </c>
      <c r="J18" s="70"/>
      <c r="K18" s="38"/>
    </row>
    <row r="19" spans="1:11" ht="40.5" customHeight="1" x14ac:dyDescent="0.3">
      <c r="A19" s="36" t="s">
        <v>22</v>
      </c>
      <c r="B19" s="25" t="s">
        <v>42</v>
      </c>
      <c r="C19" s="4">
        <v>1.3919999999999999</v>
      </c>
      <c r="D19" s="4">
        <f t="shared" ref="D19:D23" si="2">C19/1.2</f>
        <v>1.1599999999999999</v>
      </c>
      <c r="E19" s="8"/>
      <c r="F19" s="8"/>
      <c r="G19" s="8"/>
      <c r="H19" s="8"/>
      <c r="I19" s="24" t="s">
        <v>64</v>
      </c>
      <c r="J19" s="70"/>
      <c r="K19" s="38"/>
    </row>
    <row r="20" spans="1:11" ht="36" customHeight="1" x14ac:dyDescent="0.3">
      <c r="A20" s="36" t="s">
        <v>23</v>
      </c>
      <c r="B20" s="25" t="s">
        <v>43</v>
      </c>
      <c r="C20" s="4">
        <v>1.341</v>
      </c>
      <c r="D20" s="4">
        <f t="shared" si="2"/>
        <v>1.1174999999999999</v>
      </c>
      <c r="E20" s="8">
        <v>1.341</v>
      </c>
      <c r="F20" s="8">
        <f t="shared" ref="F20" si="3">E20/1.2</f>
        <v>1.1174999999999999</v>
      </c>
      <c r="G20" s="8"/>
      <c r="H20" s="8" t="s">
        <v>115</v>
      </c>
      <c r="I20" s="24" t="s">
        <v>103</v>
      </c>
      <c r="J20" s="70"/>
      <c r="K20" s="38"/>
    </row>
    <row r="21" spans="1:11" ht="33" customHeight="1" x14ac:dyDescent="0.3">
      <c r="A21" s="36" t="s">
        <v>23</v>
      </c>
      <c r="B21" s="25" t="s">
        <v>44</v>
      </c>
      <c r="C21" s="4">
        <v>0.66400000000000003</v>
      </c>
      <c r="D21" s="4">
        <f t="shared" si="2"/>
        <v>0.55333333333333334</v>
      </c>
      <c r="E21" s="8"/>
      <c r="F21" s="8"/>
      <c r="G21" s="8"/>
      <c r="H21" s="8"/>
      <c r="I21" s="24" t="s">
        <v>64</v>
      </c>
      <c r="J21" s="70"/>
      <c r="K21" s="38" t="s">
        <v>114</v>
      </c>
    </row>
    <row r="22" spans="1:11" ht="39.75" customHeight="1" x14ac:dyDescent="0.3">
      <c r="A22" s="36" t="s">
        <v>24</v>
      </c>
      <c r="B22" s="25" t="s">
        <v>45</v>
      </c>
      <c r="C22" s="4">
        <v>1.254</v>
      </c>
      <c r="D22" s="4">
        <f t="shared" si="2"/>
        <v>1.0450000000000002</v>
      </c>
      <c r="E22" s="8"/>
      <c r="F22" s="8"/>
      <c r="G22" s="8"/>
      <c r="H22" s="8"/>
      <c r="I22" s="24" t="s">
        <v>64</v>
      </c>
      <c r="J22" s="70"/>
      <c r="K22" s="38"/>
    </row>
    <row r="23" spans="1:11" ht="33" customHeight="1" x14ac:dyDescent="0.3">
      <c r="A23" s="36" t="s">
        <v>25</v>
      </c>
      <c r="B23" s="25" t="s">
        <v>46</v>
      </c>
      <c r="C23" s="4">
        <v>0.61499999999999999</v>
      </c>
      <c r="D23" s="4">
        <f t="shared" si="2"/>
        <v>0.51250000000000007</v>
      </c>
      <c r="E23" s="8">
        <v>0.61499999999999999</v>
      </c>
      <c r="F23" s="8">
        <f t="shared" ref="F23" si="4">E23/1.2</f>
        <v>0.51250000000000007</v>
      </c>
      <c r="G23" s="8"/>
      <c r="H23" s="8" t="s">
        <v>123</v>
      </c>
      <c r="I23" s="24" t="s">
        <v>106</v>
      </c>
      <c r="J23" s="69"/>
      <c r="K23" s="38"/>
    </row>
    <row r="24" spans="1:11" s="12" customFormat="1" ht="27.75" customHeight="1" x14ac:dyDescent="0.3">
      <c r="A24" s="37" t="s">
        <v>20</v>
      </c>
      <c r="B24" s="22" t="s">
        <v>34</v>
      </c>
      <c r="C24" s="3">
        <f>SUM(C25:C31)</f>
        <v>6.2110000000000003</v>
      </c>
      <c r="D24" s="3">
        <f>SUM(D25:D31)</f>
        <v>5.1758333333333342</v>
      </c>
      <c r="E24" s="3">
        <f>SUM(E25:E31)</f>
        <v>1.48</v>
      </c>
      <c r="F24" s="3">
        <f>SUM(F25:F31)</f>
        <v>1.2333333333333334</v>
      </c>
      <c r="G24" s="13"/>
      <c r="H24" s="13"/>
      <c r="I24" s="16"/>
      <c r="J24" s="39"/>
      <c r="K24" s="39"/>
    </row>
    <row r="25" spans="1:11" s="12" customFormat="1" ht="41.25" customHeight="1" x14ac:dyDescent="0.3">
      <c r="A25" s="36" t="s">
        <v>21</v>
      </c>
      <c r="B25" s="28" t="s">
        <v>47</v>
      </c>
      <c r="C25" s="4">
        <v>2.173</v>
      </c>
      <c r="D25" s="4">
        <f>C25/1.2</f>
        <v>1.8108333333333335</v>
      </c>
      <c r="E25" s="13"/>
      <c r="F25" s="13"/>
      <c r="G25" s="13"/>
      <c r="H25" s="13"/>
      <c r="I25" s="17"/>
      <c r="J25" s="76" t="s">
        <v>96</v>
      </c>
      <c r="K25" s="39"/>
    </row>
    <row r="26" spans="1:11" s="12" customFormat="1" ht="41.25" customHeight="1" x14ac:dyDescent="0.3">
      <c r="A26" s="36" t="s">
        <v>22</v>
      </c>
      <c r="B26" s="28" t="s">
        <v>126</v>
      </c>
      <c r="C26" s="4">
        <v>0.78400000000000003</v>
      </c>
      <c r="D26" s="4">
        <f t="shared" ref="D26:D30" si="5">C26/1.2</f>
        <v>0.65333333333333343</v>
      </c>
      <c r="E26" s="13"/>
      <c r="F26" s="13"/>
      <c r="G26" s="13"/>
      <c r="H26" s="13"/>
      <c r="I26" s="17"/>
      <c r="J26" s="77"/>
      <c r="K26" s="39"/>
    </row>
    <row r="27" spans="1:11" s="12" customFormat="1" ht="41.25" customHeight="1" x14ac:dyDescent="0.3">
      <c r="A27" s="36" t="s">
        <v>23</v>
      </c>
      <c r="B27" s="28" t="s">
        <v>48</v>
      </c>
      <c r="C27" s="4">
        <v>1.5549999999999999</v>
      </c>
      <c r="D27" s="4">
        <f t="shared" si="5"/>
        <v>1.2958333333333334</v>
      </c>
      <c r="E27" s="13"/>
      <c r="F27" s="13"/>
      <c r="G27" s="13"/>
      <c r="H27" s="13"/>
      <c r="I27" s="17"/>
      <c r="J27" s="77"/>
      <c r="K27" s="39"/>
    </row>
    <row r="28" spans="1:11" s="12" customFormat="1" ht="41.25" customHeight="1" x14ac:dyDescent="0.3">
      <c r="A28" s="36" t="s">
        <v>23</v>
      </c>
      <c r="B28" s="28" t="s">
        <v>49</v>
      </c>
      <c r="C28" s="4">
        <v>0.64300000000000002</v>
      </c>
      <c r="D28" s="4">
        <f t="shared" si="5"/>
        <v>0.53583333333333338</v>
      </c>
      <c r="E28" s="13"/>
      <c r="F28" s="13"/>
      <c r="G28" s="13"/>
      <c r="H28" s="13"/>
      <c r="I28" s="17"/>
      <c r="J28" s="77"/>
      <c r="K28" s="39"/>
    </row>
    <row r="29" spans="1:11" s="12" customFormat="1" ht="41.25" customHeight="1" x14ac:dyDescent="0.3">
      <c r="A29" s="36" t="s">
        <v>24</v>
      </c>
      <c r="B29" s="28" t="s">
        <v>50</v>
      </c>
      <c r="C29" s="4">
        <v>0.52800000000000002</v>
      </c>
      <c r="D29" s="4">
        <f t="shared" si="5"/>
        <v>0.44000000000000006</v>
      </c>
      <c r="E29" s="13"/>
      <c r="F29" s="13"/>
      <c r="G29" s="13"/>
      <c r="H29" s="13"/>
      <c r="I29" s="17"/>
      <c r="J29" s="77"/>
      <c r="K29" s="39"/>
    </row>
    <row r="30" spans="1:11" s="12" customFormat="1" ht="41.25" customHeight="1" x14ac:dyDescent="0.3">
      <c r="A30" s="36" t="s">
        <v>25</v>
      </c>
      <c r="B30" s="28" t="s">
        <v>51</v>
      </c>
      <c r="C30" s="4">
        <v>0.52800000000000002</v>
      </c>
      <c r="D30" s="4">
        <f t="shared" si="5"/>
        <v>0.44000000000000006</v>
      </c>
      <c r="E30" s="13"/>
      <c r="F30" s="13"/>
      <c r="G30" s="13"/>
      <c r="H30" s="13"/>
      <c r="I30" s="17"/>
      <c r="J30" s="78"/>
      <c r="K30" s="39"/>
    </row>
    <row r="31" spans="1:11" s="12" customFormat="1" ht="41.25" customHeight="1" x14ac:dyDescent="0.3">
      <c r="A31" s="36" t="s">
        <v>113</v>
      </c>
      <c r="B31" s="28" t="s">
        <v>116</v>
      </c>
      <c r="C31" s="4"/>
      <c r="D31" s="4"/>
      <c r="E31" s="9">
        <f>1.48</f>
        <v>1.48</v>
      </c>
      <c r="F31" s="9">
        <f>E31/1.2</f>
        <v>1.2333333333333334</v>
      </c>
      <c r="G31" s="9"/>
      <c r="H31" s="9" t="s">
        <v>115</v>
      </c>
      <c r="I31" s="24" t="s">
        <v>112</v>
      </c>
      <c r="J31" s="45" t="s">
        <v>96</v>
      </c>
      <c r="K31" s="53" t="s">
        <v>133</v>
      </c>
    </row>
    <row r="32" spans="1:11" ht="28.5" customHeight="1" x14ac:dyDescent="0.3">
      <c r="A32" s="36" t="s">
        <v>26</v>
      </c>
      <c r="B32" s="15" t="s">
        <v>57</v>
      </c>
      <c r="C32" s="3">
        <v>16.013000000000002</v>
      </c>
      <c r="D32" s="3">
        <v>13.343999999999999</v>
      </c>
      <c r="E32" s="3">
        <f>SUM(E33:E37)</f>
        <v>18.027000000000001</v>
      </c>
      <c r="F32" s="3">
        <f t="shared" ref="F32" si="6">SUM(F33:F37)</f>
        <v>15.022499999999999</v>
      </c>
      <c r="G32" s="3"/>
      <c r="H32" s="3"/>
      <c r="I32" s="24"/>
      <c r="J32" s="38"/>
      <c r="K32" s="38"/>
    </row>
    <row r="33" spans="1:11" ht="41.25" customHeight="1" x14ac:dyDescent="0.3">
      <c r="A33" s="36" t="s">
        <v>27</v>
      </c>
      <c r="B33" s="29" t="s">
        <v>52</v>
      </c>
      <c r="C33" s="4">
        <v>9.6010000000000009</v>
      </c>
      <c r="D33" s="4">
        <f>C33/1.2</f>
        <v>8.0008333333333344</v>
      </c>
      <c r="E33" s="8">
        <v>16.036999999999999</v>
      </c>
      <c r="F33" s="8">
        <f>E33/1.2</f>
        <v>13.364166666666666</v>
      </c>
      <c r="G33" s="8"/>
      <c r="H33" s="71" t="s">
        <v>128</v>
      </c>
      <c r="I33" s="84" t="s">
        <v>109</v>
      </c>
      <c r="J33" s="79" t="s">
        <v>97</v>
      </c>
      <c r="K33" s="38"/>
    </row>
    <row r="34" spans="1:11" ht="57" customHeight="1" x14ac:dyDescent="0.3">
      <c r="A34" s="36" t="s">
        <v>28</v>
      </c>
      <c r="B34" s="29" t="s">
        <v>53</v>
      </c>
      <c r="C34" s="4">
        <v>6.4119999999999999</v>
      </c>
      <c r="D34" s="4">
        <f t="shared" ref="D34:D37" si="7">C34/1.2</f>
        <v>5.3433333333333337</v>
      </c>
      <c r="E34" s="8"/>
      <c r="F34" s="8"/>
      <c r="G34" s="8"/>
      <c r="H34" s="72"/>
      <c r="I34" s="84"/>
      <c r="J34" s="80"/>
      <c r="K34" s="38"/>
    </row>
    <row r="35" spans="1:11" ht="39.75" customHeight="1" x14ac:dyDescent="0.3">
      <c r="A35" s="36" t="s">
        <v>29</v>
      </c>
      <c r="B35" s="30" t="s">
        <v>54</v>
      </c>
      <c r="C35" s="4">
        <v>0.11</v>
      </c>
      <c r="D35" s="4">
        <f t="shared" si="7"/>
        <v>9.1666666666666674E-2</v>
      </c>
      <c r="E35" s="8">
        <v>0.3</v>
      </c>
      <c r="F35" s="8">
        <f>E35/1.2</f>
        <v>0.25</v>
      </c>
      <c r="G35" s="8"/>
      <c r="H35" s="47" t="s">
        <v>129</v>
      </c>
      <c r="I35" s="84"/>
      <c r="J35" s="80"/>
      <c r="K35" s="38"/>
    </row>
    <row r="36" spans="1:11" ht="31.5" customHeight="1" x14ac:dyDescent="0.3">
      <c r="A36" s="36" t="s">
        <v>30</v>
      </c>
      <c r="B36" s="25" t="s">
        <v>55</v>
      </c>
      <c r="C36" s="4">
        <v>1.5349999999999999</v>
      </c>
      <c r="D36" s="4">
        <f t="shared" si="7"/>
        <v>1.2791666666666666</v>
      </c>
      <c r="E36" s="8">
        <v>1.69</v>
      </c>
      <c r="F36" s="8">
        <f>E36/1.2</f>
        <v>1.4083333333333334</v>
      </c>
      <c r="G36" s="8"/>
      <c r="H36" s="8" t="s">
        <v>124</v>
      </c>
      <c r="I36" s="84"/>
      <c r="J36" s="80"/>
      <c r="K36" s="38"/>
    </row>
    <row r="37" spans="1:11" ht="32.25" customHeight="1" x14ac:dyDescent="0.3">
      <c r="A37" s="36" t="s">
        <v>31</v>
      </c>
      <c r="B37" s="29" t="s">
        <v>56</v>
      </c>
      <c r="C37" s="4">
        <v>4.766</v>
      </c>
      <c r="D37" s="4">
        <f t="shared" si="7"/>
        <v>3.9716666666666667</v>
      </c>
      <c r="E37" s="8"/>
      <c r="F37" s="8"/>
      <c r="G37" s="8"/>
      <c r="H37" s="8" t="s">
        <v>125</v>
      </c>
      <c r="I37" s="84"/>
      <c r="J37" s="72"/>
      <c r="K37" s="38"/>
    </row>
    <row r="38" spans="1:11" ht="34.5" customHeight="1" x14ac:dyDescent="0.3">
      <c r="A38" s="37" t="s">
        <v>58</v>
      </c>
      <c r="B38" s="15" t="s">
        <v>11</v>
      </c>
      <c r="C38" s="3">
        <f>SUM(C39:C40)</f>
        <v>0.59199999999999997</v>
      </c>
      <c r="D38" s="3">
        <f>SUM(D39:D40)</f>
        <v>0.49333333333333329</v>
      </c>
      <c r="E38" s="3">
        <f>E39+E40</f>
        <v>0</v>
      </c>
      <c r="F38" s="3">
        <f>F39+F40</f>
        <v>0</v>
      </c>
      <c r="G38" s="3"/>
      <c r="H38" s="3"/>
      <c r="I38" s="24"/>
      <c r="J38" s="38"/>
      <c r="K38" s="38"/>
    </row>
    <row r="39" spans="1:11" ht="27" customHeight="1" x14ac:dyDescent="0.3">
      <c r="A39" s="36" t="s">
        <v>59</v>
      </c>
      <c r="B39" s="14" t="s">
        <v>89</v>
      </c>
      <c r="C39" s="31">
        <v>0.41099999999999998</v>
      </c>
      <c r="D39" s="33">
        <f>C39/1.2</f>
        <v>0.34249999999999997</v>
      </c>
      <c r="E39" s="9"/>
      <c r="F39" s="8"/>
      <c r="G39" s="8"/>
      <c r="H39" s="8"/>
      <c r="I39" s="24" t="s">
        <v>63</v>
      </c>
      <c r="J39" s="68" t="s">
        <v>98</v>
      </c>
      <c r="K39" s="38" t="s">
        <v>93</v>
      </c>
    </row>
    <row r="40" spans="1:11" ht="28.5" customHeight="1" x14ac:dyDescent="0.3">
      <c r="A40" s="36" t="s">
        <v>60</v>
      </c>
      <c r="B40" s="14" t="s">
        <v>61</v>
      </c>
      <c r="C40" s="32">
        <v>0.18099999999999999</v>
      </c>
      <c r="D40" s="33">
        <f>C40/1.2</f>
        <v>0.15083333333333335</v>
      </c>
      <c r="E40" s="9"/>
      <c r="F40" s="8"/>
      <c r="G40" s="8"/>
      <c r="H40" s="8"/>
      <c r="I40" s="24" t="s">
        <v>63</v>
      </c>
      <c r="J40" s="69"/>
      <c r="K40" s="38" t="s">
        <v>93</v>
      </c>
    </row>
    <row r="41" spans="1:11" ht="40.5" customHeight="1" x14ac:dyDescent="0.3">
      <c r="A41" s="37" t="s">
        <v>65</v>
      </c>
      <c r="B41" s="7" t="s">
        <v>7</v>
      </c>
      <c r="C41" s="3">
        <f>SUM(C42:C46)</f>
        <v>0.69699999999999995</v>
      </c>
      <c r="D41" s="3">
        <f>SUM(D42:D46)</f>
        <v>0.58083333333333331</v>
      </c>
      <c r="E41" s="3">
        <f>E42+E43+E44+E45+E46</f>
        <v>5.12</v>
      </c>
      <c r="F41" s="3">
        <f>F42+F43+F44+F45+F46</f>
        <v>4.2666666666666666</v>
      </c>
      <c r="G41" s="3"/>
      <c r="H41" s="3"/>
      <c r="I41" s="24"/>
      <c r="J41" s="38"/>
      <c r="K41" s="38"/>
    </row>
    <row r="42" spans="1:11" ht="53.25" customHeight="1" x14ac:dyDescent="0.3">
      <c r="A42" s="36" t="s">
        <v>66</v>
      </c>
      <c r="B42" s="14" t="s">
        <v>82</v>
      </c>
      <c r="C42" s="4"/>
      <c r="D42" s="4"/>
      <c r="E42" s="4">
        <v>2.4</v>
      </c>
      <c r="F42" s="4">
        <f t="shared" ref="F42:F46" si="8">E42/1.2</f>
        <v>2</v>
      </c>
      <c r="G42" s="4"/>
      <c r="H42" s="4"/>
      <c r="I42" s="24" t="s">
        <v>110</v>
      </c>
      <c r="J42" s="43" t="s">
        <v>94</v>
      </c>
      <c r="K42" s="41" t="s">
        <v>102</v>
      </c>
    </row>
    <row r="43" spans="1:11" ht="34.5" customHeight="1" x14ac:dyDescent="0.3">
      <c r="A43" s="36" t="s">
        <v>67</v>
      </c>
      <c r="B43" s="14" t="s">
        <v>62</v>
      </c>
      <c r="C43" s="4">
        <v>0.69699999999999995</v>
      </c>
      <c r="D43" s="4">
        <f>C43/1.2</f>
        <v>0.58083333333333331</v>
      </c>
      <c r="E43" s="4">
        <v>0.69699999999999995</v>
      </c>
      <c r="F43" s="4">
        <f t="shared" si="8"/>
        <v>0.58083333333333331</v>
      </c>
      <c r="G43" s="4"/>
      <c r="H43" s="4" t="s">
        <v>121</v>
      </c>
      <c r="I43" s="24" t="s">
        <v>108</v>
      </c>
      <c r="J43" s="43" t="s">
        <v>95</v>
      </c>
      <c r="K43" s="38"/>
    </row>
    <row r="44" spans="1:11" ht="34.5" customHeight="1" x14ac:dyDescent="0.3">
      <c r="A44" s="36" t="s">
        <v>86</v>
      </c>
      <c r="B44" s="14" t="s">
        <v>90</v>
      </c>
      <c r="C44" s="4"/>
      <c r="D44" s="4"/>
      <c r="E44" s="4">
        <v>0.64400000000000002</v>
      </c>
      <c r="F44" s="4">
        <f t="shared" si="8"/>
        <v>0.53666666666666674</v>
      </c>
      <c r="G44" s="4"/>
      <c r="H44" s="4" t="s">
        <v>118</v>
      </c>
      <c r="I44" s="24" t="s">
        <v>103</v>
      </c>
      <c r="J44" s="68" t="s">
        <v>96</v>
      </c>
      <c r="K44" s="66" t="s">
        <v>132</v>
      </c>
    </row>
    <row r="45" spans="1:11" ht="34.5" customHeight="1" x14ac:dyDescent="0.3">
      <c r="A45" s="36" t="s">
        <v>87</v>
      </c>
      <c r="B45" s="14" t="s">
        <v>91</v>
      </c>
      <c r="C45" s="4"/>
      <c r="D45" s="4"/>
      <c r="E45" s="4">
        <v>0.56999999999999995</v>
      </c>
      <c r="F45" s="4">
        <f t="shared" si="8"/>
        <v>0.47499999999999998</v>
      </c>
      <c r="G45" s="4"/>
      <c r="H45" s="4" t="s">
        <v>119</v>
      </c>
      <c r="I45" s="24" t="s">
        <v>111</v>
      </c>
      <c r="J45" s="69"/>
      <c r="K45" s="67"/>
    </row>
    <row r="46" spans="1:11" ht="45" customHeight="1" x14ac:dyDescent="0.3">
      <c r="A46" s="36" t="s">
        <v>88</v>
      </c>
      <c r="B46" s="14" t="s">
        <v>127</v>
      </c>
      <c r="C46" s="4"/>
      <c r="D46" s="4"/>
      <c r="E46" s="4">
        <v>0.80900000000000005</v>
      </c>
      <c r="F46" s="4">
        <f t="shared" si="8"/>
        <v>0.67416666666666669</v>
      </c>
      <c r="G46" s="4"/>
      <c r="H46" s="4" t="s">
        <v>120</v>
      </c>
      <c r="I46" s="24" t="s">
        <v>112</v>
      </c>
      <c r="J46" s="43" t="s">
        <v>95</v>
      </c>
      <c r="K46" s="38" t="s">
        <v>92</v>
      </c>
    </row>
    <row r="47" spans="1:11" ht="36.75" customHeight="1" x14ac:dyDescent="0.3">
      <c r="A47" s="37" t="s">
        <v>68</v>
      </c>
      <c r="B47" s="7" t="s">
        <v>8</v>
      </c>
      <c r="C47" s="3">
        <f>SUM(C48:C51)</f>
        <v>7.415</v>
      </c>
      <c r="D47" s="3">
        <f>SUM(D48:D51)</f>
        <v>6.1791666666666671</v>
      </c>
      <c r="E47" s="3">
        <f>E48+E49+E50+E51</f>
        <v>10.071</v>
      </c>
      <c r="F47" s="3">
        <f>F48+F49+F50+F51</f>
        <v>8.3925000000000001</v>
      </c>
      <c r="G47" s="3"/>
      <c r="H47" s="3"/>
      <c r="I47" s="24"/>
      <c r="J47" s="38"/>
      <c r="K47" s="38"/>
    </row>
    <row r="48" spans="1:11" ht="30.75" customHeight="1" x14ac:dyDescent="0.3">
      <c r="A48" s="36" t="s">
        <v>69</v>
      </c>
      <c r="B48" s="34" t="s">
        <v>73</v>
      </c>
      <c r="C48" s="4">
        <v>0.44400000000000001</v>
      </c>
      <c r="D48" s="4">
        <f>C48/1.2</f>
        <v>0.37</v>
      </c>
      <c r="E48" s="4"/>
      <c r="F48" s="4"/>
      <c r="G48" s="4"/>
      <c r="H48" s="4"/>
      <c r="I48" s="24" t="s">
        <v>64</v>
      </c>
      <c r="J48" s="38"/>
      <c r="K48" s="38" t="s">
        <v>100</v>
      </c>
    </row>
    <row r="49" spans="1:11" ht="32.25" customHeight="1" x14ac:dyDescent="0.3">
      <c r="A49" s="36" t="s">
        <v>70</v>
      </c>
      <c r="B49" s="34" t="s">
        <v>74</v>
      </c>
      <c r="C49" s="4">
        <v>0.57099999999999995</v>
      </c>
      <c r="D49" s="4">
        <f t="shared" ref="D49:D50" si="9">C49/1.2</f>
        <v>0.47583333333333333</v>
      </c>
      <c r="E49" s="4">
        <v>0.57099999999999995</v>
      </c>
      <c r="F49" s="4">
        <f t="shared" ref="F49" si="10">E49/1.2</f>
        <v>0.47583333333333333</v>
      </c>
      <c r="G49" s="4"/>
      <c r="H49" s="4"/>
      <c r="I49" s="24" t="s">
        <v>109</v>
      </c>
      <c r="J49" s="38" t="s">
        <v>99</v>
      </c>
      <c r="K49" s="38"/>
    </row>
    <row r="50" spans="1:11" ht="34.5" customHeight="1" x14ac:dyDescent="0.3">
      <c r="A50" s="36" t="s">
        <v>71</v>
      </c>
      <c r="B50" s="35" t="s">
        <v>75</v>
      </c>
      <c r="C50" s="4">
        <v>6.4</v>
      </c>
      <c r="D50" s="4">
        <f t="shared" si="9"/>
        <v>5.3333333333333339</v>
      </c>
      <c r="E50" s="4"/>
      <c r="F50" s="4"/>
      <c r="G50" s="4"/>
      <c r="H50" s="4"/>
      <c r="I50" s="24" t="s">
        <v>64</v>
      </c>
      <c r="J50" s="68" t="s">
        <v>98</v>
      </c>
      <c r="K50" s="38" t="s">
        <v>100</v>
      </c>
    </row>
    <row r="51" spans="1:11" ht="54.75" customHeight="1" x14ac:dyDescent="0.3">
      <c r="A51" s="36" t="s">
        <v>72</v>
      </c>
      <c r="B51" s="14" t="s">
        <v>83</v>
      </c>
      <c r="C51" s="4"/>
      <c r="D51" s="4"/>
      <c r="E51" s="4">
        <v>9.5</v>
      </c>
      <c r="F51" s="4">
        <f>E51/1.2</f>
        <v>7.916666666666667</v>
      </c>
      <c r="G51" s="4"/>
      <c r="H51" s="4" t="s">
        <v>117</v>
      </c>
      <c r="I51" s="24" t="s">
        <v>103</v>
      </c>
      <c r="J51" s="69"/>
      <c r="K51" s="44" t="s">
        <v>92</v>
      </c>
    </row>
    <row r="52" spans="1:11" ht="55.5" customHeight="1" x14ac:dyDescent="0.3">
      <c r="A52" s="10"/>
      <c r="B52" s="51" t="s">
        <v>130</v>
      </c>
      <c r="C52" s="48"/>
      <c r="D52" s="48"/>
      <c r="E52" s="52">
        <v>30.289909999999999</v>
      </c>
      <c r="F52" s="52">
        <f>E52/1.2</f>
        <v>25.241591666666668</v>
      </c>
      <c r="G52" s="49"/>
      <c r="H52" s="49"/>
      <c r="I52" s="50"/>
      <c r="J52" s="38"/>
      <c r="K52" s="38"/>
    </row>
    <row r="53" spans="1:11" ht="52.15" customHeight="1" x14ac:dyDescent="0.25"/>
    <row r="54" spans="1:11" ht="52.15" customHeight="1" x14ac:dyDescent="0.25"/>
    <row r="55" spans="1:11" ht="52.15" customHeight="1" x14ac:dyDescent="0.25"/>
    <row r="56" spans="1:11" ht="52.15" customHeight="1" x14ac:dyDescent="0.25"/>
    <row r="57" spans="1:11" ht="52.15" customHeight="1" x14ac:dyDescent="0.25"/>
    <row r="58" spans="1:11" ht="52.15" customHeight="1" x14ac:dyDescent="0.25"/>
    <row r="59" spans="1:11" ht="52.15" customHeight="1" x14ac:dyDescent="0.25"/>
    <row r="60" spans="1:11" ht="52.15" customHeight="1" x14ac:dyDescent="0.25"/>
    <row r="61" spans="1:11" ht="52.15" customHeight="1" x14ac:dyDescent="0.25"/>
    <row r="62" spans="1:11" ht="52.15" customHeight="1" x14ac:dyDescent="0.25"/>
    <row r="63" spans="1:11" ht="52.15" customHeight="1" x14ac:dyDescent="0.25"/>
    <row r="64" spans="1:11" ht="52.15" customHeight="1" x14ac:dyDescent="0.25"/>
    <row r="65" ht="52.15" customHeight="1" x14ac:dyDescent="0.25"/>
    <row r="66" ht="52.15" customHeight="1" x14ac:dyDescent="0.25"/>
    <row r="67" ht="52.15" customHeight="1" x14ac:dyDescent="0.25"/>
    <row r="68" ht="52.15" customHeight="1" x14ac:dyDescent="0.25"/>
    <row r="69" ht="52.15" customHeight="1" x14ac:dyDescent="0.25"/>
    <row r="70" ht="52.15" customHeight="1" x14ac:dyDescent="0.25"/>
  </sheetData>
  <mergeCells count="21">
    <mergeCell ref="J50:J51"/>
    <mergeCell ref="A1:K1"/>
    <mergeCell ref="K3:K5"/>
    <mergeCell ref="J17:J23"/>
    <mergeCell ref="J25:J30"/>
    <mergeCell ref="J33:J37"/>
    <mergeCell ref="J3:J5"/>
    <mergeCell ref="A3:A5"/>
    <mergeCell ref="I33:I37"/>
    <mergeCell ref="B3:B5"/>
    <mergeCell ref="C3:D3"/>
    <mergeCell ref="E3:F3"/>
    <mergeCell ref="I3:I5"/>
    <mergeCell ref="C4:D4"/>
    <mergeCell ref="E4:F4"/>
    <mergeCell ref="G3:H4"/>
    <mergeCell ref="K44:K45"/>
    <mergeCell ref="J39:J40"/>
    <mergeCell ref="J44:J45"/>
    <mergeCell ref="J11:J15"/>
    <mergeCell ref="H33:H34"/>
  </mergeCells>
  <pageMargins left="0.19685039370078741" right="0.19685039370078741" top="0.19685039370078741" bottom="0.19685039370078741" header="0" footer="0"/>
  <pageSetup paperSize="9" scale="58" firstPageNumber="0" fitToHeight="0" orientation="landscape" r:id="rId1"/>
  <headerFooter>
    <oddHeader>&amp;C&amp;A</oddHeader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zoomScale="75" zoomScaleNormal="75" workbookViewId="0">
      <selection activeCell="C12" sqref="C12"/>
    </sheetView>
  </sheetViews>
  <sheetFormatPr defaultRowHeight="15.75" x14ac:dyDescent="0.25"/>
  <cols>
    <col min="1" max="1" width="7.5" style="11" customWidth="1"/>
    <col min="2" max="2" width="73.5" customWidth="1"/>
    <col min="3" max="3" width="14" customWidth="1"/>
    <col min="4" max="4" width="15.375" customWidth="1"/>
    <col min="5" max="5" width="13.5" customWidth="1"/>
    <col min="6" max="6" width="14" customWidth="1"/>
    <col min="7" max="7" width="9.5" customWidth="1"/>
    <col min="8" max="8" width="20.25" customWidth="1"/>
    <col min="9" max="9" width="15.875" customWidth="1"/>
    <col min="10" max="10" width="17.75" customWidth="1"/>
    <col min="11" max="11" width="28.375" customWidth="1"/>
    <col min="12" max="12" width="10.75" bestFit="1" customWidth="1"/>
  </cols>
  <sheetData>
    <row r="1" spans="1:24" ht="24.95" customHeight="1" x14ac:dyDescent="0.35">
      <c r="A1" s="73" t="s">
        <v>35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24" ht="16.5" customHeight="1" x14ac:dyDescent="0.3">
      <c r="F2" s="1"/>
      <c r="G2" s="1"/>
      <c r="H2" s="1"/>
      <c r="I2" s="5"/>
    </row>
    <row r="3" spans="1:24" ht="25.35" customHeight="1" x14ac:dyDescent="0.25">
      <c r="A3" s="81" t="s">
        <v>80</v>
      </c>
      <c r="B3" s="85" t="s">
        <v>0</v>
      </c>
      <c r="C3" s="86" t="s">
        <v>36</v>
      </c>
      <c r="D3" s="87"/>
      <c r="E3" s="86" t="s">
        <v>36</v>
      </c>
      <c r="F3" s="87"/>
      <c r="G3" s="75" t="s">
        <v>78</v>
      </c>
      <c r="H3" s="75"/>
      <c r="I3" s="88" t="s">
        <v>1</v>
      </c>
      <c r="J3" s="75" t="s">
        <v>79</v>
      </c>
      <c r="K3" s="75" t="s">
        <v>81</v>
      </c>
    </row>
    <row r="4" spans="1:24" ht="35.450000000000003" customHeight="1" x14ac:dyDescent="0.25">
      <c r="A4" s="82"/>
      <c r="B4" s="85"/>
      <c r="C4" s="89" t="s">
        <v>9</v>
      </c>
      <c r="D4" s="90"/>
      <c r="E4" s="89" t="s">
        <v>10</v>
      </c>
      <c r="F4" s="89"/>
      <c r="G4" s="75"/>
      <c r="H4" s="75"/>
      <c r="I4" s="88"/>
      <c r="J4" s="75"/>
      <c r="K4" s="75"/>
    </row>
    <row r="5" spans="1:24" ht="35.450000000000003" customHeight="1" x14ac:dyDescent="0.25">
      <c r="A5" s="83"/>
      <c r="B5" s="85"/>
      <c r="C5" s="58" t="s">
        <v>2</v>
      </c>
      <c r="D5" s="58" t="s">
        <v>3</v>
      </c>
      <c r="E5" s="58" t="s">
        <v>2</v>
      </c>
      <c r="F5" s="58" t="s">
        <v>3</v>
      </c>
      <c r="G5" s="57" t="s">
        <v>76</v>
      </c>
      <c r="H5" s="54" t="s">
        <v>77</v>
      </c>
      <c r="I5" s="88"/>
      <c r="J5" s="75"/>
      <c r="K5" s="75"/>
    </row>
    <row r="6" spans="1:24" ht="25.35" customHeight="1" x14ac:dyDescent="0.25">
      <c r="A6" s="10"/>
      <c r="B6" s="7" t="s">
        <v>4</v>
      </c>
      <c r="C6" s="2">
        <f>C7+C8</f>
        <v>59.165364699999998</v>
      </c>
      <c r="D6" s="2">
        <f>D7+D8</f>
        <v>49.304303916666662</v>
      </c>
      <c r="E6" s="2">
        <f>E7+E8</f>
        <v>46.232410000000002</v>
      </c>
      <c r="F6" s="2">
        <f>F7+F8</f>
        <v>38.527008333333342</v>
      </c>
      <c r="G6" s="2"/>
      <c r="H6" s="2"/>
      <c r="I6" s="23"/>
      <c r="J6" s="38"/>
      <c r="K6" s="38"/>
      <c r="L6" s="6"/>
      <c r="N6" s="42"/>
      <c r="O6" s="42"/>
      <c r="W6" s="6"/>
      <c r="X6" s="6"/>
    </row>
    <row r="7" spans="1:24" ht="59.25" customHeight="1" x14ac:dyDescent="0.3">
      <c r="A7" s="36">
        <v>1</v>
      </c>
      <c r="B7" s="7" t="s">
        <v>5</v>
      </c>
      <c r="C7" s="3">
        <v>18.067</v>
      </c>
      <c r="D7" s="3">
        <f>C7/1.2</f>
        <v>15.055833333333334</v>
      </c>
      <c r="E7" s="3">
        <v>15.942410000000001</v>
      </c>
      <c r="F7" s="3">
        <f>E7/1.2</f>
        <v>13.285341666666667</v>
      </c>
      <c r="G7" s="3"/>
      <c r="H7" s="3"/>
      <c r="I7" s="24" t="s">
        <v>104</v>
      </c>
      <c r="J7" s="43" t="s">
        <v>137</v>
      </c>
      <c r="K7" s="38"/>
    </row>
    <row r="8" spans="1:24" ht="25.5" customHeight="1" x14ac:dyDescent="0.3">
      <c r="A8" s="36">
        <v>2</v>
      </c>
      <c r="B8" s="7" t="s">
        <v>33</v>
      </c>
      <c r="C8" s="3">
        <f>C9+C41+C47</f>
        <v>41.098364699999998</v>
      </c>
      <c r="D8" s="3">
        <f>D9+D41+D47</f>
        <v>34.248470583333329</v>
      </c>
      <c r="E8" s="3">
        <f>E9+E41+E47</f>
        <v>30.29</v>
      </c>
      <c r="F8" s="3">
        <f>F9+F41+F47</f>
        <v>25.241666666666671</v>
      </c>
      <c r="G8" s="20"/>
      <c r="H8" s="20"/>
      <c r="I8" s="24"/>
      <c r="J8" s="38"/>
      <c r="K8" s="38"/>
      <c r="L8" s="6"/>
    </row>
    <row r="9" spans="1:24" ht="40.5" customHeight="1" x14ac:dyDescent="0.3">
      <c r="A9" s="36" t="s">
        <v>14</v>
      </c>
      <c r="B9" s="7" t="s">
        <v>6</v>
      </c>
      <c r="C9" s="4">
        <f>C10+C16+C32+C38</f>
        <v>32.986364699999996</v>
      </c>
      <c r="D9" s="4">
        <f>D10+D16+D32+D38</f>
        <v>27.488470583333331</v>
      </c>
      <c r="E9" s="4">
        <f>E10+E16+E32+E38</f>
        <v>24.106000000000002</v>
      </c>
      <c r="F9" s="4">
        <f>F10+F16+F32+F38</f>
        <v>20.088333333333335</v>
      </c>
      <c r="G9" s="4"/>
      <c r="H9" s="4"/>
      <c r="I9" s="24"/>
      <c r="J9" s="38"/>
      <c r="K9" s="38"/>
    </row>
    <row r="10" spans="1:24" ht="63.75" customHeight="1" x14ac:dyDescent="0.3">
      <c r="A10" s="36" t="s">
        <v>15</v>
      </c>
      <c r="B10" s="21" t="s">
        <v>13</v>
      </c>
      <c r="C10" s="3">
        <f>SUM(C11:C14)</f>
        <v>3.6563647000000001</v>
      </c>
      <c r="D10" s="3">
        <f>SUM(D11:D14)</f>
        <v>3.0469705833333331</v>
      </c>
      <c r="E10" s="3">
        <f>E11+E12+E13+E14+E15</f>
        <v>4.4219999999999997</v>
      </c>
      <c r="F10" s="3">
        <f>F11+F12+F13+F14+F15</f>
        <v>3.6849999999999996</v>
      </c>
      <c r="G10" s="3"/>
      <c r="H10" s="3"/>
      <c r="I10" s="24"/>
      <c r="J10" s="38"/>
      <c r="K10" s="38"/>
    </row>
    <row r="11" spans="1:24" ht="35.25" customHeight="1" x14ac:dyDescent="0.3">
      <c r="A11" s="36" t="s">
        <v>16</v>
      </c>
      <c r="B11" s="25" t="s">
        <v>37</v>
      </c>
      <c r="C11" s="27">
        <v>2.7505651000000002</v>
      </c>
      <c r="D11" s="26">
        <f>C11/1.2</f>
        <v>2.2921375833333335</v>
      </c>
      <c r="E11" s="4">
        <f>1.474*2</f>
        <v>2.948</v>
      </c>
      <c r="F11" s="65">
        <f>E11/1.2</f>
        <v>2.4566666666666666</v>
      </c>
      <c r="G11" s="4"/>
      <c r="H11" s="4" t="s">
        <v>134</v>
      </c>
      <c r="I11" s="24" t="s">
        <v>103</v>
      </c>
      <c r="J11" s="68" t="s">
        <v>94</v>
      </c>
      <c r="K11" s="38"/>
    </row>
    <row r="12" spans="1:24" ht="36.75" customHeight="1" x14ac:dyDescent="0.3">
      <c r="A12" s="36" t="s">
        <v>17</v>
      </c>
      <c r="B12" s="25" t="s">
        <v>38</v>
      </c>
      <c r="C12" s="27">
        <v>0.36407640000000002</v>
      </c>
      <c r="D12" s="26">
        <f t="shared" ref="D12:D14" si="0">C12/1.2</f>
        <v>0.30339700000000003</v>
      </c>
      <c r="E12" s="4"/>
      <c r="F12" s="4"/>
      <c r="G12" s="4"/>
      <c r="H12" s="4"/>
      <c r="I12" s="24" t="s">
        <v>64</v>
      </c>
      <c r="J12" s="70"/>
      <c r="K12" s="41" t="s">
        <v>85</v>
      </c>
    </row>
    <row r="13" spans="1:24" ht="33" customHeight="1" x14ac:dyDescent="0.3">
      <c r="A13" s="36" t="s">
        <v>18</v>
      </c>
      <c r="B13" s="25" t="s">
        <v>39</v>
      </c>
      <c r="C13" s="27">
        <v>0.36407640000000002</v>
      </c>
      <c r="D13" s="26">
        <f t="shared" si="0"/>
        <v>0.30339700000000003</v>
      </c>
      <c r="E13" s="4"/>
      <c r="F13" s="4"/>
      <c r="G13" s="4"/>
      <c r="H13" s="4"/>
      <c r="I13" s="24" t="s">
        <v>64</v>
      </c>
      <c r="J13" s="70"/>
      <c r="K13" s="41" t="s">
        <v>85</v>
      </c>
    </row>
    <row r="14" spans="1:24" ht="38.25" customHeight="1" x14ac:dyDescent="0.3">
      <c r="A14" s="36" t="s">
        <v>84</v>
      </c>
      <c r="B14" s="25" t="s">
        <v>40</v>
      </c>
      <c r="C14" s="27">
        <v>0.17764679999999999</v>
      </c>
      <c r="D14" s="26">
        <f t="shared" si="0"/>
        <v>0.148039</v>
      </c>
      <c r="E14" s="4"/>
      <c r="F14" s="4"/>
      <c r="G14" s="4"/>
      <c r="H14" s="4"/>
      <c r="I14" s="24" t="s">
        <v>64</v>
      </c>
      <c r="J14" s="70"/>
      <c r="K14" s="41" t="s">
        <v>85</v>
      </c>
    </row>
    <row r="15" spans="1:24" ht="69" customHeight="1" x14ac:dyDescent="0.3">
      <c r="A15" s="36" t="s">
        <v>107</v>
      </c>
      <c r="B15" s="25" t="s">
        <v>101</v>
      </c>
      <c r="C15" s="27"/>
      <c r="D15" s="26"/>
      <c r="E15" s="4">
        <v>1.474</v>
      </c>
      <c r="F15" s="65">
        <f t="shared" ref="F15" si="1">E15/1.2</f>
        <v>1.2283333333333333</v>
      </c>
      <c r="G15" s="4"/>
      <c r="H15" s="4"/>
      <c r="I15" s="24" t="s">
        <v>108</v>
      </c>
      <c r="J15" s="69"/>
      <c r="K15" s="41" t="s">
        <v>131</v>
      </c>
    </row>
    <row r="16" spans="1:24" s="12" customFormat="1" ht="42" customHeight="1" x14ac:dyDescent="0.3">
      <c r="A16" s="37" t="s">
        <v>19</v>
      </c>
      <c r="B16" s="15" t="s">
        <v>12</v>
      </c>
      <c r="C16" s="3">
        <f>C17+C24</f>
        <v>12.725</v>
      </c>
      <c r="D16" s="3">
        <f>D17+D24</f>
        <v>10.604166666666668</v>
      </c>
      <c r="E16" s="3">
        <f>E17+E24</f>
        <v>4.6400000000000006</v>
      </c>
      <c r="F16" s="3">
        <f>F17+F24</f>
        <v>3.8666666666666671</v>
      </c>
      <c r="G16" s="3"/>
      <c r="H16" s="3"/>
      <c r="I16" s="56"/>
      <c r="J16" s="39"/>
      <c r="K16" s="39"/>
    </row>
    <row r="17" spans="1:11" ht="39.75" customHeight="1" x14ac:dyDescent="0.3">
      <c r="A17" s="36" t="s">
        <v>20</v>
      </c>
      <c r="B17" s="19" t="s">
        <v>32</v>
      </c>
      <c r="C17" s="3">
        <f>SUM(C18:C23)</f>
        <v>6.5139999999999993</v>
      </c>
      <c r="D17" s="3">
        <f>SUM(D18:D23)</f>
        <v>5.4283333333333337</v>
      </c>
      <c r="E17" s="3">
        <f>SUM(E18:E23)</f>
        <v>1.6819999999999999</v>
      </c>
      <c r="F17" s="3">
        <f>SUM(F18:F23)</f>
        <v>1.4016666666666666</v>
      </c>
      <c r="G17" s="3"/>
      <c r="H17" s="3"/>
      <c r="I17" s="24"/>
      <c r="J17" s="68" t="s">
        <v>95</v>
      </c>
      <c r="K17" s="38"/>
    </row>
    <row r="18" spans="1:11" ht="36" customHeight="1" x14ac:dyDescent="0.3">
      <c r="A18" s="36" t="s">
        <v>21</v>
      </c>
      <c r="B18" s="25" t="s">
        <v>41</v>
      </c>
      <c r="C18" s="4">
        <v>1.248</v>
      </c>
      <c r="D18" s="4">
        <f>C18/1.2</f>
        <v>1.04</v>
      </c>
      <c r="E18" s="8">
        <v>1.6819999999999999</v>
      </c>
      <c r="F18" s="8">
        <f>E18/1.2</f>
        <v>1.4016666666666666</v>
      </c>
      <c r="G18" s="8"/>
      <c r="H18" s="8" t="s">
        <v>122</v>
      </c>
      <c r="I18" s="24" t="s">
        <v>103</v>
      </c>
      <c r="J18" s="70"/>
      <c r="K18" s="38"/>
    </row>
    <row r="19" spans="1:11" ht="40.5" customHeight="1" x14ac:dyDescent="0.3">
      <c r="A19" s="36" t="s">
        <v>22</v>
      </c>
      <c r="B19" s="25" t="s">
        <v>42</v>
      </c>
      <c r="C19" s="4">
        <v>1.3919999999999999</v>
      </c>
      <c r="D19" s="4">
        <f t="shared" ref="D19:D23" si="2">C19/1.2</f>
        <v>1.1599999999999999</v>
      </c>
      <c r="E19" s="8"/>
      <c r="F19" s="8"/>
      <c r="G19" s="8"/>
      <c r="H19" s="8"/>
      <c r="I19" s="24" t="s">
        <v>64</v>
      </c>
      <c r="J19" s="70"/>
      <c r="K19" s="38"/>
    </row>
    <row r="20" spans="1:11" ht="36" customHeight="1" x14ac:dyDescent="0.3">
      <c r="A20" s="36" t="s">
        <v>23</v>
      </c>
      <c r="B20" s="25" t="s">
        <v>43</v>
      </c>
      <c r="C20" s="4">
        <v>1.341</v>
      </c>
      <c r="D20" s="4">
        <f t="shared" si="2"/>
        <v>1.1174999999999999</v>
      </c>
      <c r="E20" s="8"/>
      <c r="F20" s="8">
        <f t="shared" ref="F20" si="3">E20/1.2</f>
        <v>0</v>
      </c>
      <c r="G20" s="8"/>
      <c r="H20" s="8" t="s">
        <v>115</v>
      </c>
      <c r="I20" s="24" t="s">
        <v>103</v>
      </c>
      <c r="J20" s="70"/>
      <c r="K20" s="38" t="s">
        <v>135</v>
      </c>
    </row>
    <row r="21" spans="1:11" ht="33" customHeight="1" x14ac:dyDescent="0.3">
      <c r="A21" s="36" t="s">
        <v>23</v>
      </c>
      <c r="B21" s="25" t="s">
        <v>44</v>
      </c>
      <c r="C21" s="4">
        <v>0.66400000000000003</v>
      </c>
      <c r="D21" s="4">
        <f t="shared" si="2"/>
        <v>0.55333333333333334</v>
      </c>
      <c r="E21" s="8"/>
      <c r="F21" s="8"/>
      <c r="G21" s="8"/>
      <c r="H21" s="8"/>
      <c r="I21" s="24" t="s">
        <v>64</v>
      </c>
      <c r="J21" s="70"/>
      <c r="K21" s="38" t="s">
        <v>114</v>
      </c>
    </row>
    <row r="22" spans="1:11" ht="39.75" customHeight="1" x14ac:dyDescent="0.3">
      <c r="A22" s="36" t="s">
        <v>24</v>
      </c>
      <c r="B22" s="25" t="s">
        <v>45</v>
      </c>
      <c r="C22" s="4">
        <v>1.254</v>
      </c>
      <c r="D22" s="4">
        <f t="shared" si="2"/>
        <v>1.0450000000000002</v>
      </c>
      <c r="E22" s="8"/>
      <c r="F22" s="8"/>
      <c r="G22" s="8"/>
      <c r="H22" s="8"/>
      <c r="I22" s="24" t="s">
        <v>64</v>
      </c>
      <c r="J22" s="70"/>
      <c r="K22" s="38"/>
    </row>
    <row r="23" spans="1:11" ht="33" customHeight="1" x14ac:dyDescent="0.3">
      <c r="A23" s="36" t="s">
        <v>25</v>
      </c>
      <c r="B23" s="25" t="s">
        <v>46</v>
      </c>
      <c r="C23" s="4">
        <v>0.61499999999999999</v>
      </c>
      <c r="D23" s="4">
        <f t="shared" si="2"/>
        <v>0.51250000000000007</v>
      </c>
      <c r="E23" s="8"/>
      <c r="F23" s="8">
        <f t="shared" ref="F23" si="4">E23/1.2</f>
        <v>0</v>
      </c>
      <c r="G23" s="8"/>
      <c r="H23" s="8" t="s">
        <v>123</v>
      </c>
      <c r="I23" s="24" t="s">
        <v>106</v>
      </c>
      <c r="J23" s="69"/>
      <c r="K23" s="38" t="s">
        <v>135</v>
      </c>
    </row>
    <row r="24" spans="1:11" s="12" customFormat="1" ht="27.75" customHeight="1" x14ac:dyDescent="0.3">
      <c r="A24" s="37" t="s">
        <v>20</v>
      </c>
      <c r="B24" s="22" t="s">
        <v>34</v>
      </c>
      <c r="C24" s="3">
        <f>SUM(C25:C31)</f>
        <v>6.2110000000000003</v>
      </c>
      <c r="D24" s="3">
        <f>SUM(D25:D31)</f>
        <v>5.1758333333333342</v>
      </c>
      <c r="E24" s="3">
        <f>SUM(E25:E31)</f>
        <v>2.9580000000000002</v>
      </c>
      <c r="F24" s="3">
        <f>SUM(F25:F31)</f>
        <v>2.4650000000000003</v>
      </c>
      <c r="G24" s="13"/>
      <c r="H24" s="13"/>
      <c r="I24" s="56"/>
      <c r="J24" s="39"/>
      <c r="K24" s="39"/>
    </row>
    <row r="25" spans="1:11" s="12" customFormat="1" ht="41.25" customHeight="1" x14ac:dyDescent="0.3">
      <c r="A25" s="36" t="s">
        <v>21</v>
      </c>
      <c r="B25" s="28" t="s">
        <v>47</v>
      </c>
      <c r="C25" s="4">
        <v>2.173</v>
      </c>
      <c r="D25" s="4">
        <f>C25/1.2</f>
        <v>1.8108333333333335</v>
      </c>
      <c r="E25" s="13"/>
      <c r="F25" s="13"/>
      <c r="G25" s="13"/>
      <c r="H25" s="13"/>
      <c r="I25" s="56"/>
      <c r="J25" s="76" t="s">
        <v>96</v>
      </c>
      <c r="K25" s="39"/>
    </row>
    <row r="26" spans="1:11" s="12" customFormat="1" ht="41.25" customHeight="1" x14ac:dyDescent="0.3">
      <c r="A26" s="36" t="s">
        <v>22</v>
      </c>
      <c r="B26" s="28" t="s">
        <v>126</v>
      </c>
      <c r="C26" s="4">
        <v>0.78400000000000003</v>
      </c>
      <c r="D26" s="4">
        <f t="shared" ref="D26:D30" si="5">C26/1.2</f>
        <v>0.65333333333333343</v>
      </c>
      <c r="E26" s="13"/>
      <c r="F26" s="13"/>
      <c r="G26" s="13"/>
      <c r="H26" s="13"/>
      <c r="I26" s="56"/>
      <c r="J26" s="77"/>
      <c r="K26" s="39"/>
    </row>
    <row r="27" spans="1:11" s="12" customFormat="1" ht="41.25" customHeight="1" x14ac:dyDescent="0.3">
      <c r="A27" s="36" t="s">
        <v>23</v>
      </c>
      <c r="B27" s="28" t="s">
        <v>48</v>
      </c>
      <c r="C27" s="4">
        <v>1.5549999999999999</v>
      </c>
      <c r="D27" s="4">
        <f t="shared" si="5"/>
        <v>1.2958333333333334</v>
      </c>
      <c r="E27" s="13"/>
      <c r="F27" s="13"/>
      <c r="G27" s="13"/>
      <c r="H27" s="13"/>
      <c r="I27" s="56"/>
      <c r="J27" s="77"/>
      <c r="K27" s="39"/>
    </row>
    <row r="28" spans="1:11" s="12" customFormat="1" ht="41.25" customHeight="1" x14ac:dyDescent="0.3">
      <c r="A28" s="36" t="s">
        <v>23</v>
      </c>
      <c r="B28" s="28" t="s">
        <v>49</v>
      </c>
      <c r="C28" s="4">
        <v>0.64300000000000002</v>
      </c>
      <c r="D28" s="4">
        <f t="shared" si="5"/>
        <v>0.53583333333333338</v>
      </c>
      <c r="E28" s="13"/>
      <c r="F28" s="13"/>
      <c r="G28" s="13"/>
      <c r="H28" s="13"/>
      <c r="I28" s="56"/>
      <c r="J28" s="77"/>
      <c r="K28" s="39"/>
    </row>
    <row r="29" spans="1:11" s="12" customFormat="1" ht="41.25" customHeight="1" x14ac:dyDescent="0.3">
      <c r="A29" s="36" t="s">
        <v>24</v>
      </c>
      <c r="B29" s="28" t="s">
        <v>50</v>
      </c>
      <c r="C29" s="4">
        <v>0.52800000000000002</v>
      </c>
      <c r="D29" s="4">
        <f t="shared" si="5"/>
        <v>0.44000000000000006</v>
      </c>
      <c r="E29" s="13"/>
      <c r="F29" s="13"/>
      <c r="G29" s="13"/>
      <c r="H29" s="13"/>
      <c r="I29" s="56"/>
      <c r="J29" s="77"/>
      <c r="K29" s="39"/>
    </row>
    <row r="30" spans="1:11" s="12" customFormat="1" ht="41.25" customHeight="1" x14ac:dyDescent="0.3">
      <c r="A30" s="36" t="s">
        <v>25</v>
      </c>
      <c r="B30" s="28" t="s">
        <v>51</v>
      </c>
      <c r="C30" s="4">
        <v>0.52800000000000002</v>
      </c>
      <c r="D30" s="4">
        <f t="shared" si="5"/>
        <v>0.44000000000000006</v>
      </c>
      <c r="E30" s="13"/>
      <c r="F30" s="13"/>
      <c r="G30" s="13"/>
      <c r="H30" s="13"/>
      <c r="I30" s="56"/>
      <c r="J30" s="78"/>
      <c r="K30" s="39"/>
    </row>
    <row r="31" spans="1:11" s="12" customFormat="1" ht="41.25" customHeight="1" x14ac:dyDescent="0.3">
      <c r="A31" s="36" t="s">
        <v>113</v>
      </c>
      <c r="B31" s="28" t="s">
        <v>116</v>
      </c>
      <c r="C31" s="4"/>
      <c r="D31" s="4"/>
      <c r="E31" s="9">
        <v>2.9580000000000002</v>
      </c>
      <c r="F31" s="9">
        <f>E31/1.2</f>
        <v>2.4650000000000003</v>
      </c>
      <c r="G31" s="9"/>
      <c r="H31" s="9" t="s">
        <v>115</v>
      </c>
      <c r="I31" s="24" t="s">
        <v>112</v>
      </c>
      <c r="J31" s="55" t="s">
        <v>96</v>
      </c>
      <c r="K31" s="53" t="s">
        <v>133</v>
      </c>
    </row>
    <row r="32" spans="1:11" ht="28.5" customHeight="1" x14ac:dyDescent="0.3">
      <c r="A32" s="36" t="s">
        <v>26</v>
      </c>
      <c r="B32" s="15" t="s">
        <v>57</v>
      </c>
      <c r="C32" s="3">
        <v>16.013000000000002</v>
      </c>
      <c r="D32" s="3">
        <v>13.343999999999999</v>
      </c>
      <c r="E32" s="3">
        <f>SUM(E33:E37)</f>
        <v>15.044</v>
      </c>
      <c r="F32" s="3">
        <f>SUM(F33:F37)</f>
        <v>12.536666666666667</v>
      </c>
      <c r="G32" s="3"/>
      <c r="H32" s="3"/>
      <c r="I32" s="24"/>
      <c r="J32" s="38"/>
      <c r="K32" s="38"/>
    </row>
    <row r="33" spans="1:11" ht="41.25" customHeight="1" x14ac:dyDescent="0.3">
      <c r="A33" s="36" t="s">
        <v>27</v>
      </c>
      <c r="B33" s="29" t="s">
        <v>52</v>
      </c>
      <c r="C33" s="4">
        <v>9.6010000000000009</v>
      </c>
      <c r="D33" s="4">
        <f>C33/1.2</f>
        <v>8.0008333333333344</v>
      </c>
      <c r="E33" s="8">
        <v>13.045999999999999</v>
      </c>
      <c r="F33" s="8">
        <f>E33/1.2</f>
        <v>10.871666666666666</v>
      </c>
      <c r="G33" s="8"/>
      <c r="H33" s="71" t="s">
        <v>139</v>
      </c>
      <c r="I33" s="84" t="s">
        <v>109</v>
      </c>
      <c r="J33" s="79" t="s">
        <v>97</v>
      </c>
      <c r="K33" s="38"/>
    </row>
    <row r="34" spans="1:11" ht="57" customHeight="1" x14ac:dyDescent="0.3">
      <c r="A34" s="36" t="s">
        <v>28</v>
      </c>
      <c r="B34" s="29" t="s">
        <v>53</v>
      </c>
      <c r="C34" s="4">
        <v>6.4119999999999999</v>
      </c>
      <c r="D34" s="4">
        <f t="shared" ref="D34:D37" si="6">C34/1.2</f>
        <v>5.3433333333333337</v>
      </c>
      <c r="E34" s="8"/>
      <c r="F34" s="8"/>
      <c r="G34" s="8"/>
      <c r="H34" s="72"/>
      <c r="I34" s="84"/>
      <c r="J34" s="80"/>
      <c r="K34" s="38"/>
    </row>
    <row r="35" spans="1:11" ht="39.75" customHeight="1" x14ac:dyDescent="0.3">
      <c r="A35" s="36" t="s">
        <v>29</v>
      </c>
      <c r="B35" s="30" t="s">
        <v>54</v>
      </c>
      <c r="C35" s="4">
        <v>0.11</v>
      </c>
      <c r="D35" s="4">
        <f t="shared" si="6"/>
        <v>9.1666666666666674E-2</v>
      </c>
      <c r="E35" s="8">
        <v>0.4</v>
      </c>
      <c r="F35" s="8">
        <f>E35/1.2</f>
        <v>0.33333333333333337</v>
      </c>
      <c r="G35" s="8"/>
      <c r="H35" s="47" t="s">
        <v>129</v>
      </c>
      <c r="I35" s="84"/>
      <c r="J35" s="80"/>
      <c r="K35" s="38"/>
    </row>
    <row r="36" spans="1:11" ht="31.5" customHeight="1" x14ac:dyDescent="0.3">
      <c r="A36" s="36" t="s">
        <v>30</v>
      </c>
      <c r="B36" s="25" t="s">
        <v>55</v>
      </c>
      <c r="C36" s="4">
        <v>1.5349999999999999</v>
      </c>
      <c r="D36" s="4">
        <f t="shared" si="6"/>
        <v>1.2791666666666666</v>
      </c>
      <c r="E36" s="8">
        <v>0.86499999999999999</v>
      </c>
      <c r="F36" s="8">
        <f>E36/1.2</f>
        <v>0.72083333333333333</v>
      </c>
      <c r="G36" s="8"/>
      <c r="H36" s="8" t="s">
        <v>124</v>
      </c>
      <c r="I36" s="84"/>
      <c r="J36" s="80"/>
      <c r="K36" s="38"/>
    </row>
    <row r="37" spans="1:11" ht="32.25" customHeight="1" x14ac:dyDescent="0.3">
      <c r="A37" s="36" t="s">
        <v>31</v>
      </c>
      <c r="B37" s="29" t="s">
        <v>56</v>
      </c>
      <c r="C37" s="4">
        <v>4.766</v>
      </c>
      <c r="D37" s="4">
        <f t="shared" si="6"/>
        <v>3.9716666666666667</v>
      </c>
      <c r="E37" s="8">
        <v>0.73299999999999998</v>
      </c>
      <c r="F37" s="8">
        <f>E37/1.2</f>
        <v>0.61083333333333334</v>
      </c>
      <c r="G37" s="8"/>
      <c r="H37" s="8" t="s">
        <v>138</v>
      </c>
      <c r="I37" s="84"/>
      <c r="J37" s="72"/>
      <c r="K37" s="38"/>
    </row>
    <row r="38" spans="1:11" ht="34.5" customHeight="1" x14ac:dyDescent="0.3">
      <c r="A38" s="37" t="s">
        <v>58</v>
      </c>
      <c r="B38" s="15" t="s">
        <v>11</v>
      </c>
      <c r="C38" s="3">
        <f>SUM(C39:C40)</f>
        <v>0.59199999999999997</v>
      </c>
      <c r="D38" s="3">
        <f>SUM(D39:D40)</f>
        <v>0.49333333333333329</v>
      </c>
      <c r="E38" s="3">
        <f>E39+E40</f>
        <v>0</v>
      </c>
      <c r="F38" s="3">
        <f>F39+F40</f>
        <v>0</v>
      </c>
      <c r="G38" s="3"/>
      <c r="H38" s="3"/>
      <c r="I38" s="24"/>
      <c r="J38" s="38"/>
      <c r="K38" s="38"/>
    </row>
    <row r="39" spans="1:11" ht="27" customHeight="1" x14ac:dyDescent="0.3">
      <c r="A39" s="36" t="s">
        <v>59</v>
      </c>
      <c r="B39" s="14" t="s">
        <v>89</v>
      </c>
      <c r="C39" s="31">
        <v>0.41099999999999998</v>
      </c>
      <c r="D39" s="33">
        <f>C39/1.2</f>
        <v>0.34249999999999997</v>
      </c>
      <c r="E39" s="9"/>
      <c r="F39" s="8"/>
      <c r="G39" s="8"/>
      <c r="H39" s="8"/>
      <c r="I39" s="24" t="s">
        <v>63</v>
      </c>
      <c r="J39" s="68" t="s">
        <v>98</v>
      </c>
      <c r="K39" s="38" t="s">
        <v>93</v>
      </c>
    </row>
    <row r="40" spans="1:11" ht="28.5" customHeight="1" x14ac:dyDescent="0.3">
      <c r="A40" s="36" t="s">
        <v>60</v>
      </c>
      <c r="B40" s="14" t="s">
        <v>61</v>
      </c>
      <c r="C40" s="32">
        <v>0.18099999999999999</v>
      </c>
      <c r="D40" s="33">
        <f>C40/1.2</f>
        <v>0.15083333333333335</v>
      </c>
      <c r="E40" s="9"/>
      <c r="F40" s="8"/>
      <c r="G40" s="8"/>
      <c r="H40" s="8"/>
      <c r="I40" s="24" t="s">
        <v>63</v>
      </c>
      <c r="J40" s="69"/>
      <c r="K40" s="38" t="s">
        <v>93</v>
      </c>
    </row>
    <row r="41" spans="1:11" ht="40.5" customHeight="1" x14ac:dyDescent="0.3">
      <c r="A41" s="37" t="s">
        <v>65</v>
      </c>
      <c r="B41" s="7" t="s">
        <v>7</v>
      </c>
      <c r="C41" s="3">
        <f>SUM(C42:C46)</f>
        <v>0.69699999999999995</v>
      </c>
      <c r="D41" s="3">
        <f>SUM(D42:D46)</f>
        <v>0.58083333333333331</v>
      </c>
      <c r="E41" s="3">
        <f>E42+E43+E44+E45+E46</f>
        <v>5.6359999999999992</v>
      </c>
      <c r="F41" s="3">
        <f>F42+F43+F44+F45+F46</f>
        <v>4.6966666666666672</v>
      </c>
      <c r="G41" s="3"/>
      <c r="H41" s="3"/>
      <c r="I41" s="24"/>
      <c r="J41" s="38"/>
      <c r="K41" s="38"/>
    </row>
    <row r="42" spans="1:11" ht="53.25" customHeight="1" x14ac:dyDescent="0.3">
      <c r="A42" s="36" t="s">
        <v>66</v>
      </c>
      <c r="B42" s="14" t="s">
        <v>82</v>
      </c>
      <c r="C42" s="4"/>
      <c r="D42" s="4"/>
      <c r="E42" s="4">
        <v>1.9810000000000001</v>
      </c>
      <c r="F42" s="65">
        <f t="shared" ref="F42:F46" si="7">E42/1.2</f>
        <v>1.6508333333333334</v>
      </c>
      <c r="G42" s="4"/>
      <c r="H42" s="4"/>
      <c r="I42" s="24" t="s">
        <v>110</v>
      </c>
      <c r="J42" s="43" t="s">
        <v>94</v>
      </c>
      <c r="K42" s="41" t="s">
        <v>102</v>
      </c>
    </row>
    <row r="43" spans="1:11" ht="34.5" customHeight="1" x14ac:dyDescent="0.3">
      <c r="A43" s="36" t="s">
        <v>67</v>
      </c>
      <c r="B43" s="14" t="s">
        <v>62</v>
      </c>
      <c r="C43" s="4">
        <v>0.69699999999999995</v>
      </c>
      <c r="D43" s="4">
        <f>C43/1.2</f>
        <v>0.58083333333333331</v>
      </c>
      <c r="E43" s="4">
        <v>1.123</v>
      </c>
      <c r="F43" s="4">
        <f t="shared" si="7"/>
        <v>0.93583333333333341</v>
      </c>
      <c r="G43" s="4"/>
      <c r="H43" s="4" t="s">
        <v>121</v>
      </c>
      <c r="I43" s="24" t="s">
        <v>108</v>
      </c>
      <c r="J43" s="43" t="s">
        <v>95</v>
      </c>
      <c r="K43" s="38"/>
    </row>
    <row r="44" spans="1:11" ht="34.5" customHeight="1" x14ac:dyDescent="0.3">
      <c r="A44" s="36" t="s">
        <v>86</v>
      </c>
      <c r="B44" s="14" t="s">
        <v>90</v>
      </c>
      <c r="C44" s="4"/>
      <c r="D44" s="4"/>
      <c r="E44" s="4">
        <v>0.79800000000000004</v>
      </c>
      <c r="F44" s="4">
        <f t="shared" si="7"/>
        <v>0.66500000000000004</v>
      </c>
      <c r="G44" s="4"/>
      <c r="H44" s="4" t="s">
        <v>118</v>
      </c>
      <c r="I44" s="24" t="s">
        <v>103</v>
      </c>
      <c r="J44" s="68" t="s">
        <v>96</v>
      </c>
      <c r="K44" s="66" t="s">
        <v>132</v>
      </c>
    </row>
    <row r="45" spans="1:11" ht="34.5" customHeight="1" x14ac:dyDescent="0.3">
      <c r="A45" s="36" t="s">
        <v>87</v>
      </c>
      <c r="B45" s="14" t="s">
        <v>91</v>
      </c>
      <c r="C45" s="4"/>
      <c r="D45" s="4"/>
      <c r="E45" s="4">
        <v>0.69799999999999995</v>
      </c>
      <c r="F45" s="4">
        <f t="shared" si="7"/>
        <v>0.58166666666666667</v>
      </c>
      <c r="G45" s="4"/>
      <c r="H45" s="4" t="s">
        <v>119</v>
      </c>
      <c r="I45" s="24" t="s">
        <v>111</v>
      </c>
      <c r="J45" s="69"/>
      <c r="K45" s="67"/>
    </row>
    <row r="46" spans="1:11" ht="45" customHeight="1" x14ac:dyDescent="0.3">
      <c r="A46" s="36" t="s">
        <v>88</v>
      </c>
      <c r="B46" s="14" t="s">
        <v>127</v>
      </c>
      <c r="C46" s="4"/>
      <c r="D46" s="4"/>
      <c r="E46" s="4">
        <f>0.744+0.292</f>
        <v>1.036</v>
      </c>
      <c r="F46" s="4">
        <f t="shared" si="7"/>
        <v>0.8633333333333334</v>
      </c>
      <c r="G46" s="4"/>
      <c r="H46" s="4" t="s">
        <v>120</v>
      </c>
      <c r="I46" s="24" t="s">
        <v>112</v>
      </c>
      <c r="J46" s="43" t="s">
        <v>95</v>
      </c>
      <c r="K46" s="38" t="s">
        <v>92</v>
      </c>
    </row>
    <row r="47" spans="1:11" ht="36.75" customHeight="1" x14ac:dyDescent="0.3">
      <c r="A47" s="37" t="s">
        <v>68</v>
      </c>
      <c r="B47" s="7" t="s">
        <v>8</v>
      </c>
      <c r="C47" s="3">
        <f>SUM(C48:C51)</f>
        <v>7.415</v>
      </c>
      <c r="D47" s="3">
        <f>SUM(D48:D51)</f>
        <v>6.1791666666666671</v>
      </c>
      <c r="E47" s="3">
        <f>E48+E49+E50+E51</f>
        <v>0.54800000000000004</v>
      </c>
      <c r="F47" s="3">
        <f>F48+F49+F50+F51</f>
        <v>0.45666666666666672</v>
      </c>
      <c r="G47" s="3"/>
      <c r="H47" s="3"/>
      <c r="I47" s="24"/>
      <c r="J47" s="38"/>
      <c r="K47" s="38"/>
    </row>
    <row r="48" spans="1:11" ht="30.75" customHeight="1" x14ac:dyDescent="0.3">
      <c r="A48" s="36" t="s">
        <v>69</v>
      </c>
      <c r="B48" s="34" t="s">
        <v>73</v>
      </c>
      <c r="C48" s="4">
        <v>0.44400000000000001</v>
      </c>
      <c r="D48" s="4">
        <f>C48/1.2</f>
        <v>0.37</v>
      </c>
      <c r="E48" s="4"/>
      <c r="F48" s="4"/>
      <c r="G48" s="4"/>
      <c r="H48" s="4"/>
      <c r="I48" s="24" t="s">
        <v>64</v>
      </c>
      <c r="J48" s="38"/>
      <c r="K48" s="38" t="s">
        <v>100</v>
      </c>
    </row>
    <row r="49" spans="1:11" ht="32.25" customHeight="1" x14ac:dyDescent="0.3">
      <c r="A49" s="36" t="s">
        <v>70</v>
      </c>
      <c r="B49" s="34" t="s">
        <v>74</v>
      </c>
      <c r="C49" s="4">
        <v>0.57099999999999995</v>
      </c>
      <c r="D49" s="4">
        <f t="shared" ref="D49:D50" si="8">C49/1.2</f>
        <v>0.47583333333333333</v>
      </c>
      <c r="E49" s="4">
        <v>0.54800000000000004</v>
      </c>
      <c r="F49" s="4">
        <f t="shared" ref="F49" si="9">E49/1.2</f>
        <v>0.45666666666666672</v>
      </c>
      <c r="G49" s="4"/>
      <c r="H49" s="4"/>
      <c r="I49" s="24" t="s">
        <v>109</v>
      </c>
      <c r="J49" s="38" t="s">
        <v>99</v>
      </c>
      <c r="K49" s="38"/>
    </row>
    <row r="50" spans="1:11" ht="32.25" customHeight="1" x14ac:dyDescent="0.3">
      <c r="A50" s="36" t="s">
        <v>71</v>
      </c>
      <c r="B50" s="35" t="s">
        <v>75</v>
      </c>
      <c r="C50" s="4">
        <v>6.4</v>
      </c>
      <c r="D50" s="4">
        <f t="shared" si="8"/>
        <v>5.3333333333333339</v>
      </c>
      <c r="E50" s="4"/>
      <c r="F50" s="4"/>
      <c r="G50" s="4"/>
      <c r="H50" s="4"/>
      <c r="I50" s="24" t="s">
        <v>64</v>
      </c>
      <c r="J50" s="68" t="s">
        <v>98</v>
      </c>
      <c r="K50" s="38" t="s">
        <v>100</v>
      </c>
    </row>
    <row r="51" spans="1:11" ht="46.5" customHeight="1" x14ac:dyDescent="0.3">
      <c r="A51" s="36" t="s">
        <v>72</v>
      </c>
      <c r="B51" s="14" t="s">
        <v>83</v>
      </c>
      <c r="C51" s="4"/>
      <c r="D51" s="4"/>
      <c r="E51" s="4">
        <v>0</v>
      </c>
      <c r="F51" s="4">
        <f>E51/1.2</f>
        <v>0</v>
      </c>
      <c r="G51" s="4"/>
      <c r="H51" s="4" t="s">
        <v>117</v>
      </c>
      <c r="I51" s="24" t="s">
        <v>103</v>
      </c>
      <c r="J51" s="69"/>
      <c r="K51" s="44" t="s">
        <v>136</v>
      </c>
    </row>
    <row r="52" spans="1:11" ht="55.5" customHeight="1" x14ac:dyDescent="0.3">
      <c r="A52" s="10"/>
      <c r="B52" s="51" t="s">
        <v>130</v>
      </c>
      <c r="C52" s="48"/>
      <c r="D52" s="48"/>
      <c r="E52" s="52">
        <v>30.289909999999999</v>
      </c>
      <c r="F52" s="52">
        <f>E52/1.2</f>
        <v>25.241591666666668</v>
      </c>
      <c r="G52" s="49"/>
      <c r="H52" s="49"/>
      <c r="I52" s="50"/>
      <c r="J52" s="38"/>
      <c r="K52" s="38"/>
    </row>
    <row r="53" spans="1:11" ht="42.75" customHeight="1" x14ac:dyDescent="0.25">
      <c r="F53" s="59"/>
    </row>
    <row r="54" spans="1:11" ht="52.15" customHeight="1" x14ac:dyDescent="0.25"/>
    <row r="55" spans="1:11" ht="52.15" customHeight="1" x14ac:dyDescent="0.25"/>
    <row r="56" spans="1:11" ht="52.15" customHeight="1" x14ac:dyDescent="0.25"/>
    <row r="57" spans="1:11" ht="52.15" customHeight="1" x14ac:dyDescent="0.25"/>
    <row r="58" spans="1:11" ht="52.15" customHeight="1" x14ac:dyDescent="0.25"/>
    <row r="59" spans="1:11" ht="52.15" customHeight="1" x14ac:dyDescent="0.25"/>
    <row r="60" spans="1:11" ht="52.15" customHeight="1" x14ac:dyDescent="0.25"/>
    <row r="61" spans="1:11" ht="52.15" customHeight="1" x14ac:dyDescent="0.25"/>
    <row r="62" spans="1:11" ht="52.15" customHeight="1" x14ac:dyDescent="0.25"/>
    <row r="63" spans="1:11" ht="52.15" customHeight="1" x14ac:dyDescent="0.25"/>
    <row r="64" spans="1:11" ht="52.15" customHeight="1" x14ac:dyDescent="0.25"/>
    <row r="65" ht="52.15" customHeight="1" x14ac:dyDescent="0.25"/>
    <row r="66" ht="52.15" customHeight="1" x14ac:dyDescent="0.25"/>
    <row r="67" ht="52.15" customHeight="1" x14ac:dyDescent="0.25"/>
    <row r="68" ht="52.15" customHeight="1" x14ac:dyDescent="0.25"/>
    <row r="69" ht="52.15" customHeight="1" x14ac:dyDescent="0.25"/>
    <row r="70" ht="52.15" customHeight="1" x14ac:dyDescent="0.25"/>
  </sheetData>
  <mergeCells count="21">
    <mergeCell ref="A1:K1"/>
    <mergeCell ref="A3:A5"/>
    <mergeCell ref="B3:B5"/>
    <mergeCell ref="C3:D3"/>
    <mergeCell ref="E3:F3"/>
    <mergeCell ref="G3:H4"/>
    <mergeCell ref="I3:I5"/>
    <mergeCell ref="J3:J5"/>
    <mergeCell ref="K3:K5"/>
    <mergeCell ref="C4:D4"/>
    <mergeCell ref="J39:J40"/>
    <mergeCell ref="J44:J45"/>
    <mergeCell ref="K44:K45"/>
    <mergeCell ref="J50:J51"/>
    <mergeCell ref="E4:F4"/>
    <mergeCell ref="J11:J15"/>
    <mergeCell ref="J17:J23"/>
    <mergeCell ref="J25:J30"/>
    <mergeCell ref="H33:H34"/>
    <mergeCell ref="I33:I37"/>
    <mergeCell ref="J33:J37"/>
  </mergeCells>
  <pageMargins left="0.19685039370078741" right="0.19685039370078741" top="0.19685039370078741" bottom="0.19685039370078741" header="0" footer="0"/>
  <pageSetup paperSize="9" scale="58" firstPageNumber="0" fitToHeight="0" orientation="landscape" r:id="rId1"/>
  <headerFooter>
    <oddHeader>&amp;C&amp;A</oddHeader>
    <oddFooter>&amp;CСтраница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tabSelected="1" topLeftCell="A10" zoomScale="75" zoomScaleNormal="75" workbookViewId="0">
      <selection activeCell="H21" sqref="H21"/>
    </sheetView>
  </sheetViews>
  <sheetFormatPr defaultRowHeight="15.75" x14ac:dyDescent="0.25"/>
  <cols>
    <col min="1" max="1" width="7.5" style="11" customWidth="1"/>
    <col min="2" max="2" width="73.5" customWidth="1"/>
    <col min="3" max="3" width="14" customWidth="1"/>
    <col min="4" max="4" width="15.375" customWidth="1"/>
    <col min="5" max="5" width="13.5" customWidth="1"/>
    <col min="6" max="6" width="14" customWidth="1"/>
    <col min="7" max="7" width="9.5" customWidth="1"/>
    <col min="8" max="8" width="20.25" customWidth="1"/>
    <col min="9" max="9" width="15.875" customWidth="1"/>
    <col min="10" max="10" width="17.75" customWidth="1"/>
    <col min="11" max="11" width="28.375" customWidth="1"/>
    <col min="12" max="12" width="10.75" bestFit="1" customWidth="1"/>
  </cols>
  <sheetData>
    <row r="1" spans="1:24" ht="24.95" customHeight="1" x14ac:dyDescent="0.35">
      <c r="A1" s="73" t="s">
        <v>35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24" ht="16.5" customHeight="1" x14ac:dyDescent="0.3">
      <c r="F2" s="1"/>
      <c r="G2" s="1"/>
      <c r="H2" s="1"/>
      <c r="I2" s="5"/>
    </row>
    <row r="3" spans="1:24" ht="25.35" customHeight="1" x14ac:dyDescent="0.25">
      <c r="A3" s="81" t="s">
        <v>80</v>
      </c>
      <c r="B3" s="85" t="s">
        <v>0</v>
      </c>
      <c r="C3" s="86" t="s">
        <v>36</v>
      </c>
      <c r="D3" s="87"/>
      <c r="E3" s="86" t="s">
        <v>36</v>
      </c>
      <c r="F3" s="87"/>
      <c r="G3" s="75" t="s">
        <v>78</v>
      </c>
      <c r="H3" s="75"/>
      <c r="I3" s="88" t="s">
        <v>1</v>
      </c>
      <c r="J3" s="75" t="s">
        <v>79</v>
      </c>
      <c r="K3" s="75" t="s">
        <v>81</v>
      </c>
    </row>
    <row r="4" spans="1:24" ht="35.450000000000003" customHeight="1" x14ac:dyDescent="0.25">
      <c r="A4" s="82"/>
      <c r="B4" s="85"/>
      <c r="C4" s="89" t="s">
        <v>9</v>
      </c>
      <c r="D4" s="90"/>
      <c r="E4" s="89" t="s">
        <v>10</v>
      </c>
      <c r="F4" s="89"/>
      <c r="G4" s="75"/>
      <c r="H4" s="75"/>
      <c r="I4" s="88"/>
      <c r="J4" s="75"/>
      <c r="K4" s="75"/>
    </row>
    <row r="5" spans="1:24" ht="35.450000000000003" customHeight="1" x14ac:dyDescent="0.25">
      <c r="A5" s="83"/>
      <c r="B5" s="85"/>
      <c r="C5" s="64" t="s">
        <v>2</v>
      </c>
      <c r="D5" s="64" t="s">
        <v>3</v>
      </c>
      <c r="E5" s="64" t="s">
        <v>2</v>
      </c>
      <c r="F5" s="64" t="s">
        <v>3</v>
      </c>
      <c r="G5" s="63" t="s">
        <v>76</v>
      </c>
      <c r="H5" s="60" t="s">
        <v>77</v>
      </c>
      <c r="I5" s="88"/>
      <c r="J5" s="75"/>
      <c r="K5" s="75"/>
    </row>
    <row r="6" spans="1:24" ht="25.35" customHeight="1" x14ac:dyDescent="0.25">
      <c r="A6" s="10"/>
      <c r="B6" s="7" t="s">
        <v>4</v>
      </c>
      <c r="C6" s="2">
        <f>C7+C8</f>
        <v>59.165364699999998</v>
      </c>
      <c r="D6" s="2">
        <f>D7+D8</f>
        <v>49.304303916666662</v>
      </c>
      <c r="E6" s="2">
        <f>E7+E8</f>
        <v>46.232410000000009</v>
      </c>
      <c r="F6" s="2">
        <f>F7+F8</f>
        <v>38.527008333333342</v>
      </c>
      <c r="G6" s="2"/>
      <c r="H6" s="2"/>
      <c r="I6" s="23"/>
      <c r="J6" s="38"/>
      <c r="K6" s="38"/>
      <c r="L6" s="6"/>
      <c r="N6" s="42"/>
      <c r="O6" s="42"/>
      <c r="W6" s="6"/>
      <c r="X6" s="6"/>
    </row>
    <row r="7" spans="1:24" ht="59.25" customHeight="1" x14ac:dyDescent="0.3">
      <c r="A7" s="36">
        <v>1</v>
      </c>
      <c r="B7" s="7" t="s">
        <v>5</v>
      </c>
      <c r="C7" s="3">
        <v>18.067</v>
      </c>
      <c r="D7" s="3">
        <f>C7/1.2</f>
        <v>15.055833333333334</v>
      </c>
      <c r="E7" s="3">
        <f>15.94241</f>
        <v>15.942410000000001</v>
      </c>
      <c r="F7" s="3">
        <f>E7/1.2</f>
        <v>13.285341666666667</v>
      </c>
      <c r="G7" s="3"/>
      <c r="H7" s="3"/>
      <c r="I7" s="24" t="s">
        <v>104</v>
      </c>
      <c r="J7" s="43" t="s">
        <v>137</v>
      </c>
      <c r="K7" s="38"/>
    </row>
    <row r="8" spans="1:24" ht="25.5" customHeight="1" x14ac:dyDescent="0.3">
      <c r="A8" s="36">
        <v>2</v>
      </c>
      <c r="B8" s="7" t="s">
        <v>33</v>
      </c>
      <c r="C8" s="3">
        <f>C9+C41+C47</f>
        <v>41.098364699999998</v>
      </c>
      <c r="D8" s="3">
        <f>D9+D41+D47</f>
        <v>34.248470583333329</v>
      </c>
      <c r="E8" s="3">
        <f>E9+E41+E47</f>
        <v>30.290000000000006</v>
      </c>
      <c r="F8" s="3">
        <f>F9+F41+F47</f>
        <v>25.241666666666671</v>
      </c>
      <c r="G8" s="20"/>
      <c r="H8" s="20"/>
      <c r="I8" s="24"/>
      <c r="J8" s="38"/>
      <c r="K8" s="38"/>
      <c r="L8" s="6"/>
    </row>
    <row r="9" spans="1:24" ht="40.5" customHeight="1" x14ac:dyDescent="0.3">
      <c r="A9" s="36" t="s">
        <v>14</v>
      </c>
      <c r="B9" s="7" t="s">
        <v>6</v>
      </c>
      <c r="C9" s="4">
        <f>C10+C16+C32+C38</f>
        <v>32.986364699999996</v>
      </c>
      <c r="D9" s="4">
        <f>D10+D16+D32+D38</f>
        <v>27.488470583333331</v>
      </c>
      <c r="E9" s="4">
        <f>E10+E16+E32+E38</f>
        <v>24.092000000000002</v>
      </c>
      <c r="F9" s="4">
        <f>F10+F16+F32+F38</f>
        <v>20.076666666666668</v>
      </c>
      <c r="G9" s="4"/>
      <c r="H9" s="4"/>
      <c r="I9" s="24"/>
      <c r="J9" s="38"/>
      <c r="K9" s="38"/>
    </row>
    <row r="10" spans="1:24" ht="63.75" customHeight="1" x14ac:dyDescent="0.3">
      <c r="A10" s="36" t="s">
        <v>15</v>
      </c>
      <c r="B10" s="21" t="s">
        <v>13</v>
      </c>
      <c r="C10" s="3">
        <f>SUM(C11:C14)</f>
        <v>3.6563647000000001</v>
      </c>
      <c r="D10" s="3">
        <f>SUM(D11:D14)</f>
        <v>3.0469705833333331</v>
      </c>
      <c r="E10" s="3">
        <f>E11+E12+E13+E14+E15</f>
        <v>4.4219999999999997</v>
      </c>
      <c r="F10" s="3">
        <f>F11+F12+F13+F14+F15</f>
        <v>3.6849999999999996</v>
      </c>
      <c r="G10" s="3"/>
      <c r="H10" s="3"/>
      <c r="I10" s="24"/>
      <c r="J10" s="38"/>
      <c r="K10" s="38"/>
    </row>
    <row r="11" spans="1:24" ht="35.25" customHeight="1" x14ac:dyDescent="0.3">
      <c r="A11" s="36" t="s">
        <v>16</v>
      </c>
      <c r="B11" s="25" t="s">
        <v>142</v>
      </c>
      <c r="C11" s="27">
        <v>2.7505651000000002</v>
      </c>
      <c r="D11" s="26">
        <f>C11/1.2</f>
        <v>2.2921375833333335</v>
      </c>
      <c r="E11" s="4">
        <f>1.474*2</f>
        <v>2.948</v>
      </c>
      <c r="F11" s="65">
        <f>E11/1.2</f>
        <v>2.4566666666666666</v>
      </c>
      <c r="G11" s="4"/>
      <c r="H11" s="4" t="s">
        <v>134</v>
      </c>
      <c r="I11" s="24" t="s">
        <v>103</v>
      </c>
      <c r="J11" s="68" t="s">
        <v>94</v>
      </c>
      <c r="K11" s="38"/>
    </row>
    <row r="12" spans="1:24" ht="36.75" customHeight="1" x14ac:dyDescent="0.3">
      <c r="A12" s="36" t="s">
        <v>17</v>
      </c>
      <c r="B12" s="25" t="s">
        <v>38</v>
      </c>
      <c r="C12" s="27">
        <v>0.36407640000000002</v>
      </c>
      <c r="D12" s="26">
        <f t="shared" ref="D12:D14" si="0">C12/1.2</f>
        <v>0.30339700000000003</v>
      </c>
      <c r="E12" s="4"/>
      <c r="F12" s="4"/>
      <c r="G12" s="4"/>
      <c r="H12" s="4"/>
      <c r="I12" s="24" t="s">
        <v>64</v>
      </c>
      <c r="J12" s="70"/>
      <c r="K12" s="41" t="s">
        <v>85</v>
      </c>
    </row>
    <row r="13" spans="1:24" ht="33" customHeight="1" x14ac:dyDescent="0.3">
      <c r="A13" s="36" t="s">
        <v>18</v>
      </c>
      <c r="B13" s="25" t="s">
        <v>39</v>
      </c>
      <c r="C13" s="27">
        <v>0.36407640000000002</v>
      </c>
      <c r="D13" s="26">
        <f t="shared" si="0"/>
        <v>0.30339700000000003</v>
      </c>
      <c r="E13" s="4"/>
      <c r="F13" s="4"/>
      <c r="G13" s="4"/>
      <c r="H13" s="4"/>
      <c r="I13" s="24" t="s">
        <v>64</v>
      </c>
      <c r="J13" s="70"/>
      <c r="K13" s="41" t="s">
        <v>85</v>
      </c>
    </row>
    <row r="14" spans="1:24" ht="38.25" customHeight="1" x14ac:dyDescent="0.3">
      <c r="A14" s="36" t="s">
        <v>84</v>
      </c>
      <c r="B14" s="25" t="s">
        <v>40</v>
      </c>
      <c r="C14" s="27">
        <v>0.17764679999999999</v>
      </c>
      <c r="D14" s="26">
        <f t="shared" si="0"/>
        <v>0.148039</v>
      </c>
      <c r="E14" s="4"/>
      <c r="F14" s="4"/>
      <c r="G14" s="4"/>
      <c r="H14" s="4"/>
      <c r="I14" s="24" t="s">
        <v>64</v>
      </c>
      <c r="J14" s="70"/>
      <c r="K14" s="41" t="s">
        <v>85</v>
      </c>
    </row>
    <row r="15" spans="1:24" ht="69" customHeight="1" x14ac:dyDescent="0.3">
      <c r="A15" s="36" t="s">
        <v>107</v>
      </c>
      <c r="B15" s="25" t="s">
        <v>101</v>
      </c>
      <c r="C15" s="27"/>
      <c r="D15" s="26"/>
      <c r="E15" s="4">
        <v>1.474</v>
      </c>
      <c r="F15" s="65">
        <f t="shared" ref="F15" si="1">E15/1.2</f>
        <v>1.2283333333333333</v>
      </c>
      <c r="G15" s="4"/>
      <c r="H15" s="4"/>
      <c r="I15" s="24" t="s">
        <v>108</v>
      </c>
      <c r="J15" s="69"/>
      <c r="K15" s="41" t="s">
        <v>131</v>
      </c>
    </row>
    <row r="16" spans="1:24" s="12" customFormat="1" ht="42" customHeight="1" x14ac:dyDescent="0.3">
      <c r="A16" s="37" t="s">
        <v>19</v>
      </c>
      <c r="B16" s="15" t="s">
        <v>12</v>
      </c>
      <c r="C16" s="3">
        <f>C17+C24</f>
        <v>12.725</v>
      </c>
      <c r="D16" s="3">
        <f>D17+D24</f>
        <v>10.604166666666668</v>
      </c>
      <c r="E16" s="3">
        <f>E17+E24</f>
        <v>4.2089999999999996</v>
      </c>
      <c r="F16" s="3">
        <f>F17+F24</f>
        <v>3.5075000000000003</v>
      </c>
      <c r="G16" s="3"/>
      <c r="H16" s="3"/>
      <c r="I16" s="62"/>
      <c r="J16" s="39"/>
      <c r="K16" s="39"/>
    </row>
    <row r="17" spans="1:11" ht="39.75" customHeight="1" x14ac:dyDescent="0.3">
      <c r="A17" s="36" t="s">
        <v>20</v>
      </c>
      <c r="B17" s="19" t="s">
        <v>32</v>
      </c>
      <c r="C17" s="3">
        <f>SUM(C18:C23)</f>
        <v>6.5139999999999993</v>
      </c>
      <c r="D17" s="3">
        <f>SUM(D18:D23)</f>
        <v>5.4283333333333337</v>
      </c>
      <c r="E17" s="3">
        <f>SUM(E18:E23)</f>
        <v>1.2509999999999999</v>
      </c>
      <c r="F17" s="3">
        <f>SUM(F18:F23)</f>
        <v>1.0425</v>
      </c>
      <c r="G17" s="3"/>
      <c r="H17" s="3"/>
      <c r="I17" s="24"/>
      <c r="J17" s="68" t="s">
        <v>95</v>
      </c>
      <c r="K17" s="38"/>
    </row>
    <row r="18" spans="1:11" ht="36" customHeight="1" x14ac:dyDescent="0.3">
      <c r="A18" s="36" t="s">
        <v>21</v>
      </c>
      <c r="B18" s="25" t="s">
        <v>41</v>
      </c>
      <c r="C18" s="4">
        <v>1.248</v>
      </c>
      <c r="D18" s="4">
        <f>C18/1.2</f>
        <v>1.04</v>
      </c>
      <c r="E18" s="8">
        <v>1.2509999999999999</v>
      </c>
      <c r="F18" s="8">
        <f>E18/1.2</f>
        <v>1.0425</v>
      </c>
      <c r="G18" s="8"/>
      <c r="H18" s="8" t="s">
        <v>122</v>
      </c>
      <c r="I18" s="24" t="s">
        <v>103</v>
      </c>
      <c r="J18" s="70"/>
      <c r="K18" s="38"/>
    </row>
    <row r="19" spans="1:11" ht="40.5" customHeight="1" x14ac:dyDescent="0.3">
      <c r="A19" s="36" t="s">
        <v>22</v>
      </c>
      <c r="B19" s="25" t="s">
        <v>42</v>
      </c>
      <c r="C19" s="4">
        <v>1.3919999999999999</v>
      </c>
      <c r="D19" s="4">
        <f t="shared" ref="D19:D23" si="2">C19/1.2</f>
        <v>1.1599999999999999</v>
      </c>
      <c r="E19" s="8"/>
      <c r="F19" s="8"/>
      <c r="G19" s="8"/>
      <c r="H19" s="8"/>
      <c r="I19" s="24" t="s">
        <v>64</v>
      </c>
      <c r="J19" s="70"/>
      <c r="K19" s="38"/>
    </row>
    <row r="20" spans="1:11" ht="36" customHeight="1" x14ac:dyDescent="0.3">
      <c r="A20" s="36" t="s">
        <v>23</v>
      </c>
      <c r="B20" s="25" t="s">
        <v>43</v>
      </c>
      <c r="C20" s="4">
        <v>1.341</v>
      </c>
      <c r="D20" s="4">
        <f t="shared" si="2"/>
        <v>1.1174999999999999</v>
      </c>
      <c r="E20" s="8"/>
      <c r="F20" s="8">
        <f t="shared" ref="F20" si="3">E20/1.2</f>
        <v>0</v>
      </c>
      <c r="G20" s="8"/>
      <c r="H20" s="8" t="s">
        <v>146</v>
      </c>
      <c r="I20" s="24" t="s">
        <v>103</v>
      </c>
      <c r="J20" s="70"/>
      <c r="K20" s="38" t="s">
        <v>135</v>
      </c>
    </row>
    <row r="21" spans="1:11" ht="33" customHeight="1" x14ac:dyDescent="0.3">
      <c r="A21" s="36" t="s">
        <v>23</v>
      </c>
      <c r="B21" s="25" t="s">
        <v>44</v>
      </c>
      <c r="C21" s="4">
        <v>0.66400000000000003</v>
      </c>
      <c r="D21" s="4">
        <f t="shared" si="2"/>
        <v>0.55333333333333334</v>
      </c>
      <c r="E21" s="8"/>
      <c r="F21" s="8"/>
      <c r="G21" s="8"/>
      <c r="H21" s="8"/>
      <c r="I21" s="24" t="s">
        <v>64</v>
      </c>
      <c r="J21" s="70"/>
      <c r="K21" s="38" t="s">
        <v>114</v>
      </c>
    </row>
    <row r="22" spans="1:11" ht="39.75" customHeight="1" x14ac:dyDescent="0.3">
      <c r="A22" s="36" t="s">
        <v>24</v>
      </c>
      <c r="B22" s="25" t="s">
        <v>45</v>
      </c>
      <c r="C22" s="4">
        <v>1.254</v>
      </c>
      <c r="D22" s="4">
        <f t="shared" si="2"/>
        <v>1.0450000000000002</v>
      </c>
      <c r="E22" s="8"/>
      <c r="F22" s="8"/>
      <c r="G22" s="8"/>
      <c r="H22" s="8"/>
      <c r="I22" s="24" t="s">
        <v>64</v>
      </c>
      <c r="J22" s="70"/>
      <c r="K22" s="38"/>
    </row>
    <row r="23" spans="1:11" ht="33" customHeight="1" x14ac:dyDescent="0.3">
      <c r="A23" s="36" t="s">
        <v>25</v>
      </c>
      <c r="B23" s="25" t="s">
        <v>46</v>
      </c>
      <c r="C23" s="4">
        <v>0.61499999999999999</v>
      </c>
      <c r="D23" s="4">
        <f t="shared" si="2"/>
        <v>0.51250000000000007</v>
      </c>
      <c r="E23" s="8"/>
      <c r="F23" s="8">
        <f t="shared" ref="F23" si="4">E23/1.2</f>
        <v>0</v>
      </c>
      <c r="G23" s="8"/>
      <c r="H23" s="8" t="s">
        <v>123</v>
      </c>
      <c r="I23" s="24" t="s">
        <v>106</v>
      </c>
      <c r="J23" s="69"/>
      <c r="K23" s="38" t="s">
        <v>135</v>
      </c>
    </row>
    <row r="24" spans="1:11" s="12" customFormat="1" ht="27.75" customHeight="1" x14ac:dyDescent="0.3">
      <c r="A24" s="37" t="s">
        <v>20</v>
      </c>
      <c r="B24" s="22" t="s">
        <v>34</v>
      </c>
      <c r="C24" s="3">
        <f>SUM(C25:C31)</f>
        <v>6.2110000000000003</v>
      </c>
      <c r="D24" s="3">
        <f>SUM(D25:D31)</f>
        <v>5.1758333333333342</v>
      </c>
      <c r="E24" s="3">
        <f>SUM(E25:E31)</f>
        <v>2.9580000000000002</v>
      </c>
      <c r="F24" s="3">
        <f>SUM(F25:F31)</f>
        <v>2.4650000000000003</v>
      </c>
      <c r="G24" s="13"/>
      <c r="H24" s="13"/>
      <c r="I24" s="62"/>
      <c r="J24" s="39"/>
      <c r="K24" s="39"/>
    </row>
    <row r="25" spans="1:11" s="12" customFormat="1" ht="41.25" customHeight="1" x14ac:dyDescent="0.3">
      <c r="A25" s="36" t="s">
        <v>21</v>
      </c>
      <c r="B25" s="28" t="s">
        <v>47</v>
      </c>
      <c r="C25" s="4">
        <v>2.173</v>
      </c>
      <c r="D25" s="4">
        <f>C25/1.2</f>
        <v>1.8108333333333335</v>
      </c>
      <c r="E25" s="13"/>
      <c r="F25" s="13"/>
      <c r="G25" s="13"/>
      <c r="H25" s="13"/>
      <c r="I25" s="62"/>
      <c r="J25" s="76" t="s">
        <v>96</v>
      </c>
      <c r="K25" s="39"/>
    </row>
    <row r="26" spans="1:11" s="12" customFormat="1" ht="41.25" customHeight="1" x14ac:dyDescent="0.3">
      <c r="A26" s="36" t="s">
        <v>22</v>
      </c>
      <c r="B26" s="28" t="s">
        <v>144</v>
      </c>
      <c r="C26" s="4">
        <v>0.78400000000000003</v>
      </c>
      <c r="D26" s="4">
        <f t="shared" ref="D26:D30" si="5">C26/1.2</f>
        <v>0.65333333333333343</v>
      </c>
      <c r="E26" s="13"/>
      <c r="F26" s="13"/>
      <c r="G26" s="13"/>
      <c r="H26" s="13"/>
      <c r="I26" s="62"/>
      <c r="J26" s="77"/>
      <c r="K26" s="39"/>
    </row>
    <row r="27" spans="1:11" s="12" customFormat="1" ht="41.25" customHeight="1" x14ac:dyDescent="0.3">
      <c r="A27" s="36" t="s">
        <v>23</v>
      </c>
      <c r="B27" s="28" t="s">
        <v>48</v>
      </c>
      <c r="C27" s="4">
        <v>1.5549999999999999</v>
      </c>
      <c r="D27" s="4">
        <f t="shared" si="5"/>
        <v>1.2958333333333334</v>
      </c>
      <c r="E27" s="13"/>
      <c r="F27" s="13"/>
      <c r="G27" s="13"/>
      <c r="H27" s="13"/>
      <c r="I27" s="62"/>
      <c r="J27" s="77"/>
      <c r="K27" s="39"/>
    </row>
    <row r="28" spans="1:11" s="12" customFormat="1" ht="41.25" customHeight="1" x14ac:dyDescent="0.3">
      <c r="A28" s="36" t="s">
        <v>23</v>
      </c>
      <c r="B28" s="28" t="s">
        <v>49</v>
      </c>
      <c r="C28" s="4">
        <v>0.64300000000000002</v>
      </c>
      <c r="D28" s="4">
        <f t="shared" si="5"/>
        <v>0.53583333333333338</v>
      </c>
      <c r="E28" s="13"/>
      <c r="F28" s="13"/>
      <c r="G28" s="13"/>
      <c r="H28" s="13"/>
      <c r="I28" s="62"/>
      <c r="J28" s="77"/>
      <c r="K28" s="39"/>
    </row>
    <row r="29" spans="1:11" s="12" customFormat="1" ht="41.25" customHeight="1" x14ac:dyDescent="0.3">
      <c r="A29" s="36" t="s">
        <v>24</v>
      </c>
      <c r="B29" s="28" t="s">
        <v>50</v>
      </c>
      <c r="C29" s="4">
        <v>0.52800000000000002</v>
      </c>
      <c r="D29" s="4">
        <f t="shared" si="5"/>
        <v>0.44000000000000006</v>
      </c>
      <c r="E29" s="13"/>
      <c r="F29" s="13"/>
      <c r="G29" s="13"/>
      <c r="H29" s="13"/>
      <c r="I29" s="62"/>
      <c r="J29" s="77"/>
      <c r="K29" s="39"/>
    </row>
    <row r="30" spans="1:11" s="12" customFormat="1" ht="41.25" customHeight="1" x14ac:dyDescent="0.3">
      <c r="A30" s="36" t="s">
        <v>25</v>
      </c>
      <c r="B30" s="28" t="s">
        <v>51</v>
      </c>
      <c r="C30" s="4">
        <v>0.52800000000000002</v>
      </c>
      <c r="D30" s="4">
        <f t="shared" si="5"/>
        <v>0.44000000000000006</v>
      </c>
      <c r="E30" s="13"/>
      <c r="F30" s="13"/>
      <c r="G30" s="13"/>
      <c r="H30" s="13"/>
      <c r="I30" s="62"/>
      <c r="J30" s="78"/>
      <c r="K30" s="39"/>
    </row>
    <row r="31" spans="1:11" s="12" customFormat="1" ht="41.25" customHeight="1" x14ac:dyDescent="0.3">
      <c r="A31" s="36" t="s">
        <v>113</v>
      </c>
      <c r="B31" s="28" t="s">
        <v>116</v>
      </c>
      <c r="C31" s="4"/>
      <c r="D31" s="4"/>
      <c r="E31" s="9">
        <v>2.9580000000000002</v>
      </c>
      <c r="F31" s="9">
        <f>E31/1.2</f>
        <v>2.4650000000000003</v>
      </c>
      <c r="G31" s="9"/>
      <c r="H31" s="9" t="s">
        <v>115</v>
      </c>
      <c r="I31" s="24" t="s">
        <v>112</v>
      </c>
      <c r="J31" s="61" t="s">
        <v>96</v>
      </c>
      <c r="K31" s="53" t="s">
        <v>133</v>
      </c>
    </row>
    <row r="32" spans="1:11" ht="28.5" customHeight="1" x14ac:dyDescent="0.3">
      <c r="A32" s="36" t="s">
        <v>26</v>
      </c>
      <c r="B32" s="15" t="s">
        <v>57</v>
      </c>
      <c r="C32" s="3">
        <v>16.013000000000002</v>
      </c>
      <c r="D32" s="3">
        <v>13.343999999999999</v>
      </c>
      <c r="E32" s="3">
        <f>SUM(E33:E37)</f>
        <v>15.461000000000002</v>
      </c>
      <c r="F32" s="3">
        <f>SUM(F33:F37)</f>
        <v>12.884166666666669</v>
      </c>
      <c r="G32" s="3"/>
      <c r="H32" s="3"/>
      <c r="I32" s="24"/>
      <c r="J32" s="38"/>
      <c r="K32" s="38"/>
    </row>
    <row r="33" spans="1:11" ht="41.25" customHeight="1" x14ac:dyDescent="0.3">
      <c r="A33" s="36" t="s">
        <v>27</v>
      </c>
      <c r="B33" s="29" t="s">
        <v>52</v>
      </c>
      <c r="C33" s="4">
        <v>9.6010000000000009</v>
      </c>
      <c r="D33" s="4">
        <f>C33/1.2</f>
        <v>8.0008333333333344</v>
      </c>
      <c r="E33" s="8">
        <v>13.451000000000001</v>
      </c>
      <c r="F33" s="8">
        <f>E33/1.2</f>
        <v>11.209166666666668</v>
      </c>
      <c r="G33" s="8"/>
      <c r="H33" s="71" t="s">
        <v>140</v>
      </c>
      <c r="I33" s="84" t="s">
        <v>109</v>
      </c>
      <c r="J33" s="79" t="s">
        <v>97</v>
      </c>
      <c r="K33" s="38"/>
    </row>
    <row r="34" spans="1:11" ht="57" customHeight="1" x14ac:dyDescent="0.3">
      <c r="A34" s="36" t="s">
        <v>28</v>
      </c>
      <c r="B34" s="29" t="s">
        <v>53</v>
      </c>
      <c r="C34" s="4">
        <v>6.4119999999999999</v>
      </c>
      <c r="D34" s="4">
        <f t="shared" ref="D34:D37" si="6">C34/1.2</f>
        <v>5.3433333333333337</v>
      </c>
      <c r="E34" s="8"/>
      <c r="F34" s="8"/>
      <c r="G34" s="8"/>
      <c r="H34" s="72"/>
      <c r="I34" s="84"/>
      <c r="J34" s="80"/>
      <c r="K34" s="38"/>
    </row>
    <row r="35" spans="1:11" ht="39.75" customHeight="1" x14ac:dyDescent="0.3">
      <c r="A35" s="36" t="s">
        <v>29</v>
      </c>
      <c r="B35" s="30" t="s">
        <v>54</v>
      </c>
      <c r="C35" s="4">
        <v>0.11</v>
      </c>
      <c r="D35" s="4">
        <f t="shared" si="6"/>
        <v>9.1666666666666674E-2</v>
      </c>
      <c r="E35" s="8">
        <v>0.41199999999999998</v>
      </c>
      <c r="F35" s="8">
        <f>E35/1.2</f>
        <v>0.34333333333333332</v>
      </c>
      <c r="G35" s="8"/>
      <c r="H35" s="47" t="s">
        <v>129</v>
      </c>
      <c r="I35" s="84"/>
      <c r="J35" s="80"/>
      <c r="K35" s="38"/>
    </row>
    <row r="36" spans="1:11" ht="31.5" customHeight="1" x14ac:dyDescent="0.3">
      <c r="A36" s="36" t="s">
        <v>30</v>
      </c>
      <c r="B36" s="25" t="s">
        <v>55</v>
      </c>
      <c r="C36" s="4">
        <v>1.5349999999999999</v>
      </c>
      <c r="D36" s="4">
        <f t="shared" si="6"/>
        <v>1.2791666666666666</v>
      </c>
      <c r="E36" s="8">
        <v>0.86499999999999999</v>
      </c>
      <c r="F36" s="8">
        <f>E36/1.2</f>
        <v>0.72083333333333333</v>
      </c>
      <c r="G36" s="8"/>
      <c r="H36" s="8" t="s">
        <v>124</v>
      </c>
      <c r="I36" s="84"/>
      <c r="J36" s="80"/>
      <c r="K36" s="38"/>
    </row>
    <row r="37" spans="1:11" ht="32.25" customHeight="1" x14ac:dyDescent="0.3">
      <c r="A37" s="36" t="s">
        <v>31</v>
      </c>
      <c r="B37" s="29" t="s">
        <v>56</v>
      </c>
      <c r="C37" s="4">
        <v>4.766</v>
      </c>
      <c r="D37" s="4">
        <f t="shared" si="6"/>
        <v>3.9716666666666667</v>
      </c>
      <c r="E37" s="8">
        <v>0.73299999999999998</v>
      </c>
      <c r="F37" s="8">
        <f>E37/1.2</f>
        <v>0.61083333333333334</v>
      </c>
      <c r="G37" s="8"/>
      <c r="H37" s="8" t="s">
        <v>138</v>
      </c>
      <c r="I37" s="84"/>
      <c r="J37" s="72"/>
      <c r="K37" s="38"/>
    </row>
    <row r="38" spans="1:11" ht="34.5" customHeight="1" x14ac:dyDescent="0.3">
      <c r="A38" s="37" t="s">
        <v>58</v>
      </c>
      <c r="B38" s="15" t="s">
        <v>11</v>
      </c>
      <c r="C38" s="3">
        <f>SUM(C39:C40)</f>
        <v>0.59199999999999997</v>
      </c>
      <c r="D38" s="3">
        <f>SUM(D39:D40)</f>
        <v>0.49333333333333329</v>
      </c>
      <c r="E38" s="3">
        <f>E39+E40</f>
        <v>0</v>
      </c>
      <c r="F38" s="3">
        <f>F39+F40</f>
        <v>0</v>
      </c>
      <c r="G38" s="3"/>
      <c r="H38" s="3"/>
      <c r="I38" s="24"/>
      <c r="J38" s="38"/>
      <c r="K38" s="38"/>
    </row>
    <row r="39" spans="1:11" ht="27" customHeight="1" x14ac:dyDescent="0.3">
      <c r="A39" s="36" t="s">
        <v>59</v>
      </c>
      <c r="B39" s="14" t="s">
        <v>89</v>
      </c>
      <c r="C39" s="31">
        <v>0.41099999999999998</v>
      </c>
      <c r="D39" s="33">
        <f>C39/1.2</f>
        <v>0.34249999999999997</v>
      </c>
      <c r="E39" s="9"/>
      <c r="F39" s="8"/>
      <c r="G39" s="8"/>
      <c r="H39" s="8"/>
      <c r="I39" s="24" t="s">
        <v>63</v>
      </c>
      <c r="J39" s="68" t="s">
        <v>98</v>
      </c>
      <c r="K39" s="38" t="s">
        <v>93</v>
      </c>
    </row>
    <row r="40" spans="1:11" ht="28.5" customHeight="1" x14ac:dyDescent="0.3">
      <c r="A40" s="36" t="s">
        <v>60</v>
      </c>
      <c r="B40" s="14" t="s">
        <v>61</v>
      </c>
      <c r="C40" s="32">
        <v>0.18099999999999999</v>
      </c>
      <c r="D40" s="33">
        <f>C40/1.2</f>
        <v>0.15083333333333335</v>
      </c>
      <c r="E40" s="9"/>
      <c r="F40" s="8"/>
      <c r="G40" s="8"/>
      <c r="H40" s="8"/>
      <c r="I40" s="24" t="s">
        <v>63</v>
      </c>
      <c r="J40" s="69"/>
      <c r="K40" s="38" t="s">
        <v>93</v>
      </c>
    </row>
    <row r="41" spans="1:11" ht="40.5" customHeight="1" x14ac:dyDescent="0.3">
      <c r="A41" s="37" t="s">
        <v>65</v>
      </c>
      <c r="B41" s="7" t="s">
        <v>7</v>
      </c>
      <c r="C41" s="3">
        <f>SUM(C42:C46)</f>
        <v>0.69699999999999995</v>
      </c>
      <c r="D41" s="3">
        <f>SUM(D42:D46)</f>
        <v>0.58083333333333331</v>
      </c>
      <c r="E41" s="3">
        <f>E42+E43+E44+E45+E46</f>
        <v>5.65</v>
      </c>
      <c r="F41" s="3">
        <f>F42+F43+F44+F45+F46</f>
        <v>4.7083333333333339</v>
      </c>
      <c r="G41" s="3"/>
      <c r="H41" s="3"/>
      <c r="I41" s="24"/>
      <c r="J41" s="38"/>
      <c r="K41" s="38"/>
    </row>
    <row r="42" spans="1:11" ht="53.25" customHeight="1" x14ac:dyDescent="0.3">
      <c r="A42" s="36" t="s">
        <v>66</v>
      </c>
      <c r="B42" s="14" t="s">
        <v>82</v>
      </c>
      <c r="C42" s="4"/>
      <c r="D42" s="4"/>
      <c r="E42" s="4">
        <v>1.9810000000000001</v>
      </c>
      <c r="F42" s="65">
        <f t="shared" ref="F42:F46" si="7">E42/1.2</f>
        <v>1.6508333333333334</v>
      </c>
      <c r="G42" s="4"/>
      <c r="H42" s="4"/>
      <c r="I42" s="24" t="s">
        <v>110</v>
      </c>
      <c r="J42" s="43" t="s">
        <v>94</v>
      </c>
      <c r="K42" s="41" t="s">
        <v>102</v>
      </c>
    </row>
    <row r="43" spans="1:11" ht="34.5" customHeight="1" x14ac:dyDescent="0.3">
      <c r="A43" s="36" t="s">
        <v>67</v>
      </c>
      <c r="B43" s="14" t="s">
        <v>62</v>
      </c>
      <c r="C43" s="4">
        <v>0.69699999999999995</v>
      </c>
      <c r="D43" s="4">
        <f>C43/1.2</f>
        <v>0.58083333333333331</v>
      </c>
      <c r="E43" s="4">
        <v>1.109</v>
      </c>
      <c r="F43" s="4">
        <f t="shared" si="7"/>
        <v>0.92416666666666669</v>
      </c>
      <c r="G43" s="4"/>
      <c r="H43" s="4" t="s">
        <v>121</v>
      </c>
      <c r="I43" s="24" t="s">
        <v>108</v>
      </c>
      <c r="J43" s="43" t="s">
        <v>95</v>
      </c>
      <c r="K43" s="38"/>
    </row>
    <row r="44" spans="1:11" ht="34.5" customHeight="1" x14ac:dyDescent="0.3">
      <c r="A44" s="36" t="s">
        <v>86</v>
      </c>
      <c r="B44" s="14" t="s">
        <v>90</v>
      </c>
      <c r="C44" s="4"/>
      <c r="D44" s="4"/>
      <c r="E44" s="4">
        <v>0.79800000000000004</v>
      </c>
      <c r="F44" s="4">
        <f t="shared" si="7"/>
        <v>0.66500000000000004</v>
      </c>
      <c r="G44" s="4"/>
      <c r="H44" s="4" t="s">
        <v>118</v>
      </c>
      <c r="I44" s="24" t="s">
        <v>103</v>
      </c>
      <c r="J44" s="68" t="s">
        <v>96</v>
      </c>
      <c r="K44" s="66" t="s">
        <v>132</v>
      </c>
    </row>
    <row r="45" spans="1:11" ht="34.5" customHeight="1" x14ac:dyDescent="0.3">
      <c r="A45" s="36" t="s">
        <v>87</v>
      </c>
      <c r="B45" s="14" t="s">
        <v>91</v>
      </c>
      <c r="C45" s="4"/>
      <c r="D45" s="4"/>
      <c r="E45" s="4">
        <v>0.69799999999999995</v>
      </c>
      <c r="F45" s="4">
        <f t="shared" si="7"/>
        <v>0.58166666666666667</v>
      </c>
      <c r="G45" s="4"/>
      <c r="H45" s="4" t="s">
        <v>119</v>
      </c>
      <c r="I45" s="24" t="s">
        <v>111</v>
      </c>
      <c r="J45" s="69"/>
      <c r="K45" s="67"/>
    </row>
    <row r="46" spans="1:11" ht="45" customHeight="1" x14ac:dyDescent="0.3">
      <c r="A46" s="36" t="s">
        <v>88</v>
      </c>
      <c r="B46" s="14" t="s">
        <v>145</v>
      </c>
      <c r="C46" s="4"/>
      <c r="D46" s="4"/>
      <c r="E46" s="4">
        <v>1.0640000000000001</v>
      </c>
      <c r="F46" s="4">
        <f t="shared" si="7"/>
        <v>0.88666666666666671</v>
      </c>
      <c r="G46" s="4"/>
      <c r="H46" s="4" t="s">
        <v>143</v>
      </c>
      <c r="I46" s="24" t="s">
        <v>141</v>
      </c>
      <c r="J46" s="43" t="s">
        <v>95</v>
      </c>
      <c r="K46" s="38" t="s">
        <v>92</v>
      </c>
    </row>
    <row r="47" spans="1:11" ht="36.75" customHeight="1" x14ac:dyDescent="0.3">
      <c r="A47" s="37" t="s">
        <v>68</v>
      </c>
      <c r="B47" s="7" t="s">
        <v>8</v>
      </c>
      <c r="C47" s="3">
        <f>SUM(C48:C51)</f>
        <v>7.415</v>
      </c>
      <c r="D47" s="3">
        <f>SUM(D48:D51)</f>
        <v>6.1791666666666671</v>
      </c>
      <c r="E47" s="3">
        <f>E48+E49+E50+E51</f>
        <v>0.54800000000000004</v>
      </c>
      <c r="F47" s="3">
        <f>F48+F49+F50+F51</f>
        <v>0.45666666666666672</v>
      </c>
      <c r="G47" s="3"/>
      <c r="H47" s="3"/>
      <c r="I47" s="24"/>
      <c r="J47" s="38"/>
      <c r="K47" s="38"/>
    </row>
    <row r="48" spans="1:11" ht="30.75" customHeight="1" x14ac:dyDescent="0.3">
      <c r="A48" s="36" t="s">
        <v>69</v>
      </c>
      <c r="B48" s="34" t="s">
        <v>73</v>
      </c>
      <c r="C48" s="4">
        <v>0.44400000000000001</v>
      </c>
      <c r="D48" s="4">
        <f>C48/1.2</f>
        <v>0.37</v>
      </c>
      <c r="E48" s="4"/>
      <c r="F48" s="4"/>
      <c r="G48" s="4"/>
      <c r="H48" s="4"/>
      <c r="I48" s="24" t="s">
        <v>64</v>
      </c>
      <c r="J48" s="38"/>
      <c r="K48" s="38" t="s">
        <v>100</v>
      </c>
    </row>
    <row r="49" spans="1:11" ht="32.25" customHeight="1" x14ac:dyDescent="0.3">
      <c r="A49" s="36" t="s">
        <v>70</v>
      </c>
      <c r="B49" s="34" t="s">
        <v>74</v>
      </c>
      <c r="C49" s="4">
        <v>0.57099999999999995</v>
      </c>
      <c r="D49" s="4">
        <f t="shared" ref="D49:D50" si="8">C49/1.2</f>
        <v>0.47583333333333333</v>
      </c>
      <c r="E49" s="4">
        <v>0.54800000000000004</v>
      </c>
      <c r="F49" s="4">
        <f t="shared" ref="F49" si="9">E49/1.2</f>
        <v>0.45666666666666672</v>
      </c>
      <c r="G49" s="4"/>
      <c r="H49" s="4"/>
      <c r="I49" s="24" t="s">
        <v>109</v>
      </c>
      <c r="J49" s="38" t="s">
        <v>99</v>
      </c>
      <c r="K49" s="38"/>
    </row>
    <row r="50" spans="1:11" ht="32.25" customHeight="1" x14ac:dyDescent="0.3">
      <c r="A50" s="36" t="s">
        <v>71</v>
      </c>
      <c r="B50" s="35" t="s">
        <v>75</v>
      </c>
      <c r="C50" s="4">
        <v>6.4</v>
      </c>
      <c r="D50" s="4">
        <f t="shared" si="8"/>
        <v>5.3333333333333339</v>
      </c>
      <c r="E50" s="4"/>
      <c r="F50" s="4"/>
      <c r="G50" s="4"/>
      <c r="H50" s="4"/>
      <c r="I50" s="24" t="s">
        <v>64</v>
      </c>
      <c r="J50" s="68" t="s">
        <v>98</v>
      </c>
      <c r="K50" s="38" t="s">
        <v>100</v>
      </c>
    </row>
    <row r="51" spans="1:11" ht="46.5" customHeight="1" x14ac:dyDescent="0.3">
      <c r="A51" s="36" t="s">
        <v>72</v>
      </c>
      <c r="B51" s="14" t="s">
        <v>83</v>
      </c>
      <c r="C51" s="4"/>
      <c r="D51" s="4"/>
      <c r="E51" s="4">
        <v>0</v>
      </c>
      <c r="F51" s="4">
        <f>E51/1.2</f>
        <v>0</v>
      </c>
      <c r="G51" s="4"/>
      <c r="H51" s="4" t="s">
        <v>117</v>
      </c>
      <c r="I51" s="24" t="s">
        <v>103</v>
      </c>
      <c r="J51" s="69"/>
      <c r="K51" s="44" t="s">
        <v>136</v>
      </c>
    </row>
    <row r="52" spans="1:11" ht="55.5" customHeight="1" x14ac:dyDescent="0.3">
      <c r="A52" s="10"/>
      <c r="B52" s="51" t="s">
        <v>130</v>
      </c>
      <c r="C52" s="48"/>
      <c r="D52" s="48"/>
      <c r="E52" s="52">
        <v>30.289909999999999</v>
      </c>
      <c r="F52" s="52">
        <f>E52/1.2</f>
        <v>25.241591666666668</v>
      </c>
      <c r="G52" s="49"/>
      <c r="H52" s="49"/>
      <c r="I52" s="50"/>
      <c r="J52" s="38"/>
      <c r="K52" s="38"/>
    </row>
    <row r="53" spans="1:11" ht="42.75" customHeight="1" x14ac:dyDescent="0.25">
      <c r="F53" s="59">
        <f>F52-F8</f>
        <v>-7.5000000002489742E-5</v>
      </c>
    </row>
    <row r="54" spans="1:11" ht="52.15" customHeight="1" x14ac:dyDescent="0.25"/>
    <row r="55" spans="1:11" ht="52.15" customHeight="1" x14ac:dyDescent="0.25"/>
    <row r="56" spans="1:11" ht="52.15" customHeight="1" x14ac:dyDescent="0.25"/>
    <row r="57" spans="1:11" ht="52.15" customHeight="1" x14ac:dyDescent="0.25"/>
    <row r="58" spans="1:11" ht="52.15" customHeight="1" x14ac:dyDescent="0.25"/>
    <row r="59" spans="1:11" ht="52.15" customHeight="1" x14ac:dyDescent="0.25"/>
    <row r="60" spans="1:11" ht="52.15" customHeight="1" x14ac:dyDescent="0.25"/>
    <row r="61" spans="1:11" ht="52.15" customHeight="1" x14ac:dyDescent="0.25"/>
    <row r="62" spans="1:11" ht="52.15" customHeight="1" x14ac:dyDescent="0.25"/>
    <row r="63" spans="1:11" ht="52.15" customHeight="1" x14ac:dyDescent="0.25"/>
    <row r="64" spans="1:11" ht="52.15" customHeight="1" x14ac:dyDescent="0.25"/>
    <row r="65" ht="52.15" customHeight="1" x14ac:dyDescent="0.25"/>
    <row r="66" ht="52.15" customHeight="1" x14ac:dyDescent="0.25"/>
    <row r="67" ht="52.15" customHeight="1" x14ac:dyDescent="0.25"/>
    <row r="68" ht="52.15" customHeight="1" x14ac:dyDescent="0.25"/>
    <row r="69" ht="52.15" customHeight="1" x14ac:dyDescent="0.25"/>
    <row r="70" ht="52.15" customHeight="1" x14ac:dyDescent="0.25"/>
  </sheetData>
  <mergeCells count="21">
    <mergeCell ref="A1:K1"/>
    <mergeCell ref="A3:A5"/>
    <mergeCell ref="B3:B5"/>
    <mergeCell ref="C3:D3"/>
    <mergeCell ref="E3:F3"/>
    <mergeCell ref="G3:H4"/>
    <mergeCell ref="I3:I5"/>
    <mergeCell ref="J3:J5"/>
    <mergeCell ref="K3:K5"/>
    <mergeCell ref="C4:D4"/>
    <mergeCell ref="J39:J40"/>
    <mergeCell ref="J44:J45"/>
    <mergeCell ref="K44:K45"/>
    <mergeCell ref="J50:J51"/>
    <mergeCell ref="E4:F4"/>
    <mergeCell ref="J11:J15"/>
    <mergeCell ref="J17:J23"/>
    <mergeCell ref="J25:J30"/>
    <mergeCell ref="H33:H34"/>
    <mergeCell ref="I33:I37"/>
    <mergeCell ref="J33:J37"/>
  </mergeCells>
  <pageMargins left="0.19685039370078741" right="0.19685039370078741" top="0.19685039370078741" bottom="0.19685039370078741" header="0" footer="0"/>
  <pageSetup paperSize="9" scale="58" firstPageNumber="0" fitToHeight="0" orientation="landscape" r:id="rId1"/>
  <headerFooter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ИП 2022 год</vt:lpstr>
      <vt:lpstr>ИП 2022 год (2)</vt:lpstr>
      <vt:lpstr>ИП 2022 год оконч.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ведущий_инженер</cp:lastModifiedBy>
  <cp:revision>27</cp:revision>
  <cp:lastPrinted>2022-01-27T05:03:25Z</cp:lastPrinted>
  <dcterms:created xsi:type="dcterms:W3CDTF">2019-04-09T03:11:51Z</dcterms:created>
  <dcterms:modified xsi:type="dcterms:W3CDTF">2022-02-17T11:38:55Z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